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00" windowWidth="18555" windowHeight="7935"/>
  </bookViews>
  <sheets>
    <sheet name="Data" sheetId="2" r:id="rId1"/>
    <sheet name="Charts" sheetId="3" r:id="rId2"/>
  </sheets>
  <calcPr calcId="125725"/>
</workbook>
</file>

<file path=xl/calcChain.xml><?xml version="1.0" encoding="utf-8"?>
<calcChain xmlns="http://schemas.openxmlformats.org/spreadsheetml/2006/main">
  <c r="C1" i="3"/>
  <c r="D1"/>
  <c r="E1"/>
  <c r="E3"/>
  <c r="B1"/>
  <c r="B3"/>
  <c r="B4"/>
  <c r="B5"/>
  <c r="B6"/>
  <c r="B7"/>
  <c r="B8"/>
  <c r="B9"/>
  <c r="B10"/>
  <c r="B11"/>
  <c r="B12"/>
  <c r="B13"/>
  <c r="B14"/>
  <c r="B15"/>
  <c r="A1"/>
  <c r="A2"/>
  <c r="A3"/>
  <c r="A4"/>
  <c r="A5"/>
  <c r="A6"/>
  <c r="A7"/>
  <c r="A8"/>
  <c r="A9"/>
  <c r="A10"/>
  <c r="A11"/>
  <c r="A12"/>
  <c r="A13"/>
  <c r="A14"/>
  <c r="A15"/>
  <c r="AY2" i="2"/>
  <c r="BV2"/>
  <c r="BT2"/>
  <c r="BU14"/>
  <c r="BU13"/>
  <c r="BU12"/>
  <c r="BU11"/>
  <c r="BU8"/>
  <c r="BU4"/>
  <c r="BU5"/>
  <c r="BU2" s="1"/>
  <c r="BU3"/>
  <c r="AU2" l="1"/>
  <c r="AT2"/>
  <c r="AR2"/>
  <c r="AQ2"/>
  <c r="AP2"/>
  <c r="AN2"/>
  <c r="AM2"/>
  <c r="AL2"/>
  <c r="AK2"/>
  <c r="AJ2"/>
  <c r="AI2"/>
  <c r="AB2"/>
  <c r="Y2"/>
  <c r="X2"/>
  <c r="W2"/>
  <c r="U2"/>
  <c r="J2"/>
  <c r="K2"/>
  <c r="L2"/>
  <c r="B2" i="3" s="1"/>
  <c r="M2" i="2"/>
  <c r="N2"/>
  <c r="O2"/>
  <c r="P2"/>
  <c r="Q2"/>
  <c r="R2"/>
  <c r="I2"/>
  <c r="BH15"/>
  <c r="BH12"/>
  <c r="BH8"/>
  <c r="BH5"/>
  <c r="BI5"/>
  <c r="BI6"/>
  <c r="BI7"/>
  <c r="BI8"/>
  <c r="BI9"/>
  <c r="BI10"/>
  <c r="BI11"/>
  <c r="BI12"/>
  <c r="BI15"/>
  <c r="BI13"/>
  <c r="BI14"/>
  <c r="BA5"/>
  <c r="BB5"/>
  <c r="BD5"/>
  <c r="BE5"/>
  <c r="BF5"/>
  <c r="BA6"/>
  <c r="BB6"/>
  <c r="BD6"/>
  <c r="BC6" s="1"/>
  <c r="BE6"/>
  <c r="BF6"/>
  <c r="BA7"/>
  <c r="BB7"/>
  <c r="BD7"/>
  <c r="BC7" s="1"/>
  <c r="BE7"/>
  <c r="BF7"/>
  <c r="BA8"/>
  <c r="BL8" s="1"/>
  <c r="E8" i="3" s="1"/>
  <c r="BB8" i="2"/>
  <c r="BD8"/>
  <c r="BE8"/>
  <c r="BF8"/>
  <c r="BA9"/>
  <c r="BB9"/>
  <c r="BD9"/>
  <c r="BE9"/>
  <c r="BF9"/>
  <c r="BA10"/>
  <c r="BL10" s="1"/>
  <c r="E10" i="3" s="1"/>
  <c r="BB10" i="2"/>
  <c r="BD10"/>
  <c r="BC10" s="1"/>
  <c r="BE10"/>
  <c r="BF10"/>
  <c r="BA11"/>
  <c r="BB11"/>
  <c r="BD11"/>
  <c r="BC11" s="1"/>
  <c r="BE11"/>
  <c r="BF11"/>
  <c r="BA12"/>
  <c r="BL12" s="1"/>
  <c r="E12" i="3" s="1"/>
  <c r="BB12" i="2"/>
  <c r="BD12"/>
  <c r="BE12"/>
  <c r="BF12"/>
  <c r="BA15"/>
  <c r="BL15" s="1"/>
  <c r="E15" i="3" s="1"/>
  <c r="BB15" i="2"/>
  <c r="BD15"/>
  <c r="BE15"/>
  <c r="BF15"/>
  <c r="BA13"/>
  <c r="BL13" s="1"/>
  <c r="E13" i="3" s="1"/>
  <c r="BB13" i="2"/>
  <c r="BD13"/>
  <c r="BC13" s="1"/>
  <c r="BE13"/>
  <c r="BF13"/>
  <c r="BA14"/>
  <c r="BB14"/>
  <c r="BD14"/>
  <c r="BC14" s="1"/>
  <c r="BE14"/>
  <c r="BF14"/>
  <c r="BG15"/>
  <c r="BI4"/>
  <c r="BF4"/>
  <c r="BE4"/>
  <c r="BD4"/>
  <c r="BB4"/>
  <c r="BA4"/>
  <c r="BH2" l="1"/>
  <c r="BC12"/>
  <c r="BJ12" s="1"/>
  <c r="C12" i="3" s="1"/>
  <c r="BC8" i="2"/>
  <c r="BC4"/>
  <c r="S2"/>
  <c r="BL14"/>
  <c r="E14" i="3" s="1"/>
  <c r="BC15" i="2"/>
  <c r="BC9"/>
  <c r="BG8"/>
  <c r="BK8" s="1"/>
  <c r="D8" i="3" s="1"/>
  <c r="BC5" i="2"/>
  <c r="BC2" s="1"/>
  <c r="BL6"/>
  <c r="E6" i="3" s="1"/>
  <c r="BE2" i="2"/>
  <c r="BB2"/>
  <c r="BI2"/>
  <c r="BF2"/>
  <c r="BA2"/>
  <c r="BL2" s="1"/>
  <c r="E2" i="3" s="1"/>
  <c r="BD2" i="2"/>
  <c r="BJ11"/>
  <c r="C11" i="3" s="1"/>
  <c r="BJ9" i="2"/>
  <c r="C9" i="3" s="1"/>
  <c r="BJ7" i="2"/>
  <c r="C7" i="3" s="1"/>
  <c r="BJ14" i="2"/>
  <c r="C14" i="3" s="1"/>
  <c r="BJ13" i="2"/>
  <c r="C13" i="3" s="1"/>
  <c r="BK15" i="2"/>
  <c r="D15" i="3" s="1"/>
  <c r="BJ15" i="2"/>
  <c r="C15" i="3" s="1"/>
  <c r="BJ10" i="2"/>
  <c r="C10" i="3" s="1"/>
  <c r="BJ8" i="2"/>
  <c r="C8" i="3" s="1"/>
  <c r="BJ6" i="2"/>
  <c r="C6" i="3" s="1"/>
  <c r="BL11" i="2"/>
  <c r="E11" i="3" s="1"/>
  <c r="BL9" i="2"/>
  <c r="E9" i="3" s="1"/>
  <c r="BL7" i="2"/>
  <c r="E7" i="3" s="1"/>
  <c r="BL5" i="2"/>
  <c r="E5" i="3" s="1"/>
  <c r="BG5" i="2"/>
  <c r="BG12"/>
  <c r="BK12" s="1"/>
  <c r="D12" i="3" s="1"/>
  <c r="BL4" i="2"/>
  <c r="E4" i="3" s="1"/>
  <c r="BJ4" i="2"/>
  <c r="C4" i="3" s="1"/>
  <c r="BJ5" i="2" l="1"/>
  <c r="C5" i="3" s="1"/>
  <c r="BK5" i="2"/>
  <c r="D5" i="3" s="1"/>
  <c r="BG2" i="2"/>
  <c r="BK2" s="1"/>
  <c r="D2" i="3" s="1"/>
  <c r="BJ2" i="2"/>
  <c r="C2" i="3" s="1"/>
</calcChain>
</file>

<file path=xl/sharedStrings.xml><?xml version="1.0" encoding="utf-8"?>
<sst xmlns="http://schemas.openxmlformats.org/spreadsheetml/2006/main" count="130" uniqueCount="91">
  <si>
    <t>Binkilic</t>
  </si>
  <si>
    <t>Öztürk, H., and Frakes, L.A., 1995, Sedimentation and diagenesis of an Oligocene manganese deposit in a shallow subbasin of the Parathethys: Thrace Basin, Turkey: Ore Geology Reviews, v. 10, p. 117-132.</t>
  </si>
  <si>
    <t>MnO</t>
  </si>
  <si>
    <t>TiO2</t>
  </si>
  <si>
    <t>Ni</t>
  </si>
  <si>
    <t>Co</t>
  </si>
  <si>
    <t>Zn</t>
  </si>
  <si>
    <t>Cu</t>
  </si>
  <si>
    <t>Y</t>
  </si>
  <si>
    <t>Zr</t>
  </si>
  <si>
    <t>La</t>
  </si>
  <si>
    <t>Ce</t>
  </si>
  <si>
    <t>Nd</t>
  </si>
  <si>
    <t>Sm</t>
  </si>
  <si>
    <t>Eu</t>
  </si>
  <si>
    <t>Gd</t>
  </si>
  <si>
    <t>Tb</t>
  </si>
  <si>
    <t>Yb</t>
  </si>
  <si>
    <t>Lu</t>
  </si>
  <si>
    <t>FW</t>
  </si>
  <si>
    <t>ore</t>
  </si>
  <si>
    <t>fish beds</t>
  </si>
  <si>
    <t>HW</t>
  </si>
  <si>
    <t>chondrite values from Taylor &amp; McLennan table A2</t>
  </si>
  <si>
    <t>SiO2</t>
  </si>
  <si>
    <t>LOI</t>
  </si>
  <si>
    <t>Ba</t>
  </si>
  <si>
    <t>Mo</t>
  </si>
  <si>
    <t>Nb</t>
  </si>
  <si>
    <t>Pb</t>
  </si>
  <si>
    <t>Sc</t>
  </si>
  <si>
    <t>Th</t>
  </si>
  <si>
    <t>Pr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</si>
  <si>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</si>
  <si>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</si>
  <si>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</si>
  <si>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</si>
  <si>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</si>
  <si>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</si>
  <si>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</si>
  <si>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</si>
  <si>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</si>
  <si>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</si>
  <si>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</si>
  <si>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</si>
  <si>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t>%S ore</t>
  </si>
  <si>
    <t>%S host</t>
  </si>
  <si>
    <r>
      <t>δ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</si>
  <si>
    <r>
      <t>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</si>
  <si>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t>CaO</t>
  </si>
  <si>
    <t>MgO</t>
  </si>
  <si>
    <t>K2O</t>
  </si>
  <si>
    <t>Na2O</t>
  </si>
  <si>
    <t>Cr</t>
  </si>
  <si>
    <t>V</t>
  </si>
  <si>
    <t>Deposit or district name</t>
  </si>
  <si>
    <t>age,Ma</t>
  </si>
  <si>
    <t>reserves,mmt</t>
  </si>
  <si>
    <t>Ref1</t>
  </si>
  <si>
    <t>Ref2</t>
  </si>
  <si>
    <t>Ref3</t>
  </si>
  <si>
    <t>Sample</t>
  </si>
  <si>
    <t>Lithology</t>
  </si>
  <si>
    <t>Fe2O3t</t>
  </si>
  <si>
    <t>AI203</t>
  </si>
  <si>
    <t>P205</t>
  </si>
  <si>
    <t>As</t>
  </si>
  <si>
    <t>Cd</t>
  </si>
  <si>
    <t>Rb</t>
  </si>
  <si>
    <t>Sr</t>
  </si>
  <si>
    <t>U</t>
  </si>
  <si>
    <t xml:space="preserve">Dy </t>
  </si>
  <si>
    <t xml:space="preserve">Ho </t>
  </si>
  <si>
    <t xml:space="preserve">Er </t>
  </si>
  <si>
    <t xml:space="preserve">Tm </t>
  </si>
  <si>
    <t>LaN/YbN@Al=0</t>
  </si>
  <si>
    <t>element</t>
  </si>
  <si>
    <t>x</t>
  </si>
  <si>
    <t>avg</t>
  </si>
  <si>
    <t>oxide</t>
  </si>
  <si>
    <t>nr</t>
  </si>
  <si>
    <t>items in italics are below detection, entered as 1/2 detection limit</t>
  </si>
  <si>
    <t>nr = not reported</t>
  </si>
  <si>
    <t>X</t>
  </si>
  <si>
    <r>
      <t>δ</t>
    </r>
    <r>
      <rPr>
        <vertAlign val="superscript"/>
        <sz val="11"/>
        <color theme="1"/>
        <rFont val="Calibri"/>
        <family val="2"/>
        <scheme val="minor"/>
      </rPr>
      <t>34</t>
    </r>
    <r>
      <rPr>
        <sz val="11"/>
        <color theme="1"/>
        <rFont val="Calibri"/>
        <family val="2"/>
        <scheme val="minor"/>
      </rPr>
      <t>S ore, sulfide</t>
    </r>
  </si>
  <si>
    <r>
      <t>δ</t>
    </r>
    <r>
      <rPr>
        <vertAlign val="superscript"/>
        <sz val="11"/>
        <color theme="1"/>
        <rFont val="Calibri"/>
        <family val="2"/>
        <scheme val="minor"/>
      </rPr>
      <t>34</t>
    </r>
    <r>
      <rPr>
        <sz val="11"/>
        <color theme="1"/>
        <rFont val="Calibri"/>
        <family val="2"/>
        <scheme val="minor"/>
      </rPr>
      <t>S host, sulfide</t>
    </r>
  </si>
  <si>
    <t>Ce/Ce* @Al=0</t>
  </si>
  <si>
    <t>Eu/Eu* @Al=0</t>
  </si>
  <si>
    <t>ppm chondrite</t>
  </si>
  <si>
    <t>major elements in oxide %</t>
  </si>
  <si>
    <t>trace elements in ppm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</si>
</sst>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2" fontId="0" fillId="0" borderId="0" xfId="0" applyNumberFormat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 applyAlignment="1">
      <alignment horizontal="left"/>
    </xf>
    <xf numFmtId="0" fontId="0" fillId="3" borderId="2" xfId="0" applyFill="1" applyBorder="1"/>
    <xf numFmtId="164" fontId="0" fillId="3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>
      <alignment horizontal="right"/>
    </xf>
    <xf numFmtId="165" fontId="0" fillId="3" borderId="2" xfId="0" applyNumberFormat="1" applyFill="1" applyBorder="1"/>
    <xf numFmtId="0" fontId="2" fillId="3" borderId="0" xfId="0" applyFont="1" applyFill="1" applyAlignment="1">
      <alignment horizontal="left" indent="5"/>
    </xf>
    <xf numFmtId="1" fontId="0" fillId="3" borderId="0" xfId="0" applyNumberFormat="1" applyFill="1" applyBorder="1"/>
    <xf numFmtId="0" fontId="0" fillId="3" borderId="0" xfId="0" applyFill="1" applyBorder="1"/>
    <xf numFmtId="164" fontId="0" fillId="3" borderId="0" xfId="0" applyNumberFormat="1" applyFill="1" applyBorder="1"/>
    <xf numFmtId="2" fontId="0" fillId="3" borderId="2" xfId="0" applyNumberFormat="1" applyFill="1" applyBorder="1"/>
    <xf numFmtId="1" fontId="0" fillId="3" borderId="2" xfId="0" applyNumberFormat="1" applyFill="1" applyBorder="1"/>
    <xf numFmtId="164" fontId="0" fillId="3" borderId="2" xfId="0" applyNumberFormat="1" applyFill="1" applyBorder="1"/>
    <xf numFmtId="2" fontId="4" fillId="3" borderId="2" xfId="0" applyNumberFormat="1" applyFont="1" applyFill="1" applyBorder="1"/>
    <xf numFmtId="0" fontId="0" fillId="4" borderId="0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7" xfId="0" applyNumberFormat="1" applyFill="1" applyBorder="1" applyAlignment="1">
      <alignment horizontal="right"/>
    </xf>
    <xf numFmtId="0" fontId="0" fillId="3" borderId="8" xfId="0" applyFill="1" applyBorder="1"/>
    <xf numFmtId="0" fontId="0" fillId="3" borderId="9" xfId="0" applyFill="1" applyBorder="1"/>
    <xf numFmtId="2" fontId="0" fillId="3" borderId="0" xfId="0" applyNumberForma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6" xfId="0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4" fillId="3" borderId="0" xfId="0" applyFont="1" applyFill="1" applyBorder="1"/>
    <xf numFmtId="0" fontId="0" fillId="2" borderId="4" xfId="0" applyFill="1" applyBorder="1" applyAlignment="1">
      <alignment horizontal="center" wrapText="1"/>
    </xf>
    <xf numFmtId="0" fontId="1" fillId="2" borderId="5" xfId="1" applyFont="1" applyFill="1" applyBorder="1" applyAlignment="1" applyProtection="1">
      <alignment horizontal="center" wrapText="1"/>
    </xf>
    <xf numFmtId="1" fontId="0" fillId="3" borderId="6" xfId="0" applyNumberFormat="1" applyFill="1" applyBorder="1" applyAlignment="1">
      <alignment horizontal="right"/>
    </xf>
    <xf numFmtId="1" fontId="0" fillId="3" borderId="8" xfId="0" applyNumberFormat="1" applyFill="1" applyBorder="1"/>
    <xf numFmtId="2" fontId="4" fillId="3" borderId="0" xfId="0" applyNumberFormat="1" applyFont="1" applyFill="1" applyBorder="1"/>
    <xf numFmtId="165" fontId="0" fillId="3" borderId="0" xfId="0" applyNumberFormat="1" applyFill="1" applyBorder="1"/>
    <xf numFmtId="1" fontId="0" fillId="3" borderId="6" xfId="0" applyNumberFormat="1" applyFill="1" applyBorder="1"/>
    <xf numFmtId="0" fontId="0" fillId="2" borderId="1" xfId="0" applyFill="1" applyBorder="1" applyAlignment="1">
      <alignment wrapText="1"/>
    </xf>
    <xf numFmtId="0" fontId="0" fillId="4" borderId="0" xfId="0" applyFill="1"/>
    <xf numFmtId="0" fontId="6" fillId="4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077996500437442"/>
          <c:y val="2.8252405949256338E-2"/>
          <c:w val="0.82515069991251089"/>
          <c:h val="0.798225065616797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6221719160104991"/>
                  <c:y val="0.31689231554389086"/>
                </c:manualLayout>
              </c:layout>
              <c:numFmt formatCode="General" sourceLinked="0"/>
            </c:trendlineLbl>
          </c:trendline>
          <c:xVal>
            <c:numRef>
              <c:f>Charts!$B$3:$B$14</c:f>
              <c:numCache>
                <c:formatCode>0.00</c:formatCode>
                <c:ptCount val="12"/>
                <c:pt idx="0">
                  <c:v>0.5</c:v>
                </c:pt>
                <c:pt idx="1">
                  <c:v>0.4</c:v>
                </c:pt>
                <c:pt idx="2">
                  <c:v>3</c:v>
                </c:pt>
                <c:pt idx="3">
                  <c:v>3.5</c:v>
                </c:pt>
                <c:pt idx="4">
                  <c:v>1.1000000000000001</c:v>
                </c:pt>
                <c:pt idx="5">
                  <c:v>2.1</c:v>
                </c:pt>
                <c:pt idx="6">
                  <c:v>1</c:v>
                </c:pt>
                <c:pt idx="7">
                  <c:v>2.2000000000000002</c:v>
                </c:pt>
                <c:pt idx="8">
                  <c:v>0.9</c:v>
                </c:pt>
                <c:pt idx="9">
                  <c:v>3</c:v>
                </c:pt>
                <c:pt idx="10">
                  <c:v>0.6</c:v>
                </c:pt>
                <c:pt idx="11">
                  <c:v>3.3</c:v>
                </c:pt>
              </c:numCache>
            </c:numRef>
          </c:xVal>
          <c:yVal>
            <c:numRef>
              <c:f>Charts!$C$3:$C$14</c:f>
              <c:numCache>
                <c:formatCode>0.00</c:formatCode>
                <c:ptCount val="12"/>
                <c:pt idx="1">
                  <c:v>0.65772582925705891</c:v>
                </c:pt>
                <c:pt idx="2">
                  <c:v>0.734168154778851</c:v>
                </c:pt>
                <c:pt idx="3">
                  <c:v>1.3037008705315003</c:v>
                </c:pt>
                <c:pt idx="4">
                  <c:v>0.84176343534090015</c:v>
                </c:pt>
                <c:pt idx="5">
                  <c:v>0.86455235259343977</c:v>
                </c:pt>
                <c:pt idx="6">
                  <c:v>1.0085129381941569</c:v>
                </c:pt>
                <c:pt idx="7">
                  <c:v>0.75004390773165219</c:v>
                </c:pt>
                <c:pt idx="8">
                  <c:v>1.0722755737403398</c:v>
                </c:pt>
                <c:pt idx="9">
                  <c:v>0.83049760696899577</c:v>
                </c:pt>
                <c:pt idx="10">
                  <c:v>0.51692430345650642</c:v>
                </c:pt>
                <c:pt idx="11">
                  <c:v>0.82397106103021356</c:v>
                </c:pt>
              </c:numCache>
            </c:numRef>
          </c:yVal>
        </c:ser>
        <c:axId val="84191104"/>
        <c:axId val="84128896"/>
      </c:scatterChart>
      <c:valAx>
        <c:axId val="8419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Al2O3</a:t>
                </a:r>
              </a:p>
            </c:rich>
          </c:tx>
        </c:title>
        <c:numFmt formatCode="0.00" sourceLinked="1"/>
        <c:tickLblPos val="nextTo"/>
        <c:crossAx val="84128896"/>
        <c:crosses val="autoZero"/>
        <c:crossBetween val="midCat"/>
      </c:valAx>
      <c:valAx>
        <c:axId val="8412889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Ce/Ce*</a:t>
                </a:r>
              </a:p>
            </c:rich>
          </c:tx>
        </c:title>
        <c:numFmt formatCode="0.00" sourceLinked="1"/>
        <c:tickLblPos val="nextTo"/>
        <c:crossAx val="84191104"/>
        <c:crosses val="autoZero"/>
        <c:crossBetween val="midCat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818263342082246"/>
          <c:y val="2.8252428042454283E-2"/>
          <c:w val="0.82515069991251089"/>
          <c:h val="0.798225065616797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8.1062773403324503E-2"/>
                  <c:y val="-0.48908649045131986"/>
                </c:manualLayout>
              </c:layout>
              <c:numFmt formatCode="General" sourceLinked="0"/>
            </c:trendlineLbl>
          </c:trendline>
          <c:xVal>
            <c:numRef>
              <c:f>Charts!$B$3:$B$15</c:f>
              <c:numCache>
                <c:formatCode>0.00</c:formatCode>
                <c:ptCount val="13"/>
                <c:pt idx="0">
                  <c:v>0.5</c:v>
                </c:pt>
                <c:pt idx="1">
                  <c:v>0.4</c:v>
                </c:pt>
                <c:pt idx="2">
                  <c:v>3</c:v>
                </c:pt>
                <c:pt idx="3">
                  <c:v>3.5</c:v>
                </c:pt>
                <c:pt idx="4">
                  <c:v>1.1000000000000001</c:v>
                </c:pt>
                <c:pt idx="5">
                  <c:v>2.1</c:v>
                </c:pt>
                <c:pt idx="6">
                  <c:v>1</c:v>
                </c:pt>
                <c:pt idx="7">
                  <c:v>2.2000000000000002</c:v>
                </c:pt>
                <c:pt idx="8">
                  <c:v>0.9</c:v>
                </c:pt>
                <c:pt idx="9">
                  <c:v>3</c:v>
                </c:pt>
                <c:pt idx="10">
                  <c:v>0.6</c:v>
                </c:pt>
                <c:pt idx="11">
                  <c:v>3.3</c:v>
                </c:pt>
                <c:pt idx="12">
                  <c:v>15.5</c:v>
                </c:pt>
              </c:numCache>
            </c:numRef>
          </c:xVal>
          <c:yVal>
            <c:numRef>
              <c:f>Charts!$D$3:$D$15</c:f>
              <c:numCache>
                <c:formatCode>0.00</c:formatCode>
                <c:ptCount val="13"/>
                <c:pt idx="2">
                  <c:v>0.63915652976752579</c:v>
                </c:pt>
                <c:pt idx="5">
                  <c:v>1.5888063565490576</c:v>
                </c:pt>
                <c:pt idx="9">
                  <c:v>1.9174695893025773</c:v>
                </c:pt>
                <c:pt idx="12">
                  <c:v>0.39720158913726439</c:v>
                </c:pt>
              </c:numCache>
            </c:numRef>
          </c:yVal>
        </c:ser>
        <c:axId val="85385984"/>
        <c:axId val="85387904"/>
      </c:scatterChart>
      <c:valAx>
        <c:axId val="85385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Al2O3</a:t>
                </a:r>
              </a:p>
            </c:rich>
          </c:tx>
          <c:layout>
            <c:manualLayout>
              <c:xMode val="edge"/>
              <c:yMode val="edge"/>
              <c:x val="0.53989676290463651"/>
              <c:y val="0.85921296296296235"/>
            </c:manualLayout>
          </c:layout>
        </c:title>
        <c:numFmt formatCode="0.00" sourceLinked="1"/>
        <c:tickLblPos val="nextTo"/>
        <c:crossAx val="85387904"/>
        <c:crosses val="autoZero"/>
        <c:crossBetween val="midCat"/>
      </c:valAx>
      <c:valAx>
        <c:axId val="853879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Eu/Eu*</a:t>
                </a:r>
              </a:p>
            </c:rich>
          </c:tx>
        </c:title>
        <c:numFmt formatCode="0.00" sourceLinked="1"/>
        <c:tickLblPos val="nextTo"/>
        <c:crossAx val="85385984"/>
        <c:crosses val="autoZero"/>
        <c:crossBetween val="midCat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244663167104122"/>
          <c:y val="5.6030183727034118E-2"/>
          <c:w val="0.82515069991251089"/>
          <c:h val="0.798225065616797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6221719160104991"/>
                  <c:y val="0.31689231554389108"/>
                </c:manualLayout>
              </c:layout>
              <c:numFmt formatCode="General" sourceLinked="0"/>
            </c:trendlineLbl>
          </c:trendline>
          <c:xVal>
            <c:numRef>
              <c:f>Data!$L$5:$L$13</c:f>
              <c:numCache>
                <c:formatCode>General</c:formatCode>
                <c:ptCount val="9"/>
                <c:pt idx="0">
                  <c:v>3</c:v>
                </c:pt>
                <c:pt idx="1">
                  <c:v>3.5</c:v>
                </c:pt>
                <c:pt idx="2">
                  <c:v>1.1000000000000001</c:v>
                </c:pt>
                <c:pt idx="3">
                  <c:v>2.1</c:v>
                </c:pt>
                <c:pt idx="4">
                  <c:v>1</c:v>
                </c:pt>
                <c:pt idx="5">
                  <c:v>2.2000000000000002</c:v>
                </c:pt>
                <c:pt idx="6">
                  <c:v>0.9</c:v>
                </c:pt>
                <c:pt idx="7">
                  <c:v>3</c:v>
                </c:pt>
                <c:pt idx="8">
                  <c:v>0.6</c:v>
                </c:pt>
              </c:numCache>
            </c:numRef>
          </c:xVal>
          <c:yVal>
            <c:numRef>
              <c:f>Data!$BL$5:$BL$13</c:f>
              <c:numCache>
                <c:formatCode>0.000</c:formatCode>
                <c:ptCount val="9"/>
                <c:pt idx="0">
                  <c:v>4.7302452316076291</c:v>
                </c:pt>
                <c:pt idx="1">
                  <c:v>5.0681198910081742</c:v>
                </c:pt>
                <c:pt idx="2">
                  <c:v>6.7574931880108986</c:v>
                </c:pt>
                <c:pt idx="3">
                  <c:v>7.2079927338782923</c:v>
                </c:pt>
                <c:pt idx="4">
                  <c:v>8.1089918256130797</c:v>
                </c:pt>
                <c:pt idx="5">
                  <c:v>11.487738419618529</c:v>
                </c:pt>
                <c:pt idx="6">
                  <c:v>7.4332425068119896</c:v>
                </c:pt>
                <c:pt idx="7">
                  <c:v>7.0953678474114446</c:v>
                </c:pt>
                <c:pt idx="8">
                  <c:v>6.0817438692098094</c:v>
                </c:pt>
              </c:numCache>
            </c:numRef>
          </c:yVal>
        </c:ser>
        <c:axId val="86174336"/>
        <c:axId val="86184704"/>
      </c:scatterChart>
      <c:valAx>
        <c:axId val="8617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Al2O3</a:t>
                </a:r>
              </a:p>
            </c:rich>
          </c:tx>
        </c:title>
        <c:numFmt formatCode="General" sourceLinked="1"/>
        <c:tickLblPos val="nextTo"/>
        <c:crossAx val="86184704"/>
        <c:crosses val="autoZero"/>
        <c:crossBetween val="midCat"/>
      </c:valAx>
      <c:valAx>
        <c:axId val="861847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LaN/YbN</a:t>
                </a:r>
              </a:p>
            </c:rich>
          </c:tx>
        </c:title>
        <c:numFmt formatCode="0.000" sourceLinked="1"/>
        <c:tickLblPos val="nextTo"/>
        <c:crossAx val="86174336"/>
        <c:crosses val="autoZero"/>
        <c:crossBetween val="midCat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190499</xdr:rowOff>
    </xdr:from>
    <xdr:to>
      <xdr:col>13</xdr:col>
      <xdr:colOff>304800</xdr:colOff>
      <xdr:row>31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21</xdr:col>
      <xdr:colOff>304800</xdr:colOff>
      <xdr:row>15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N/YbN@Al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9"/>
  <sheetViews>
    <sheetView tabSelected="1" topLeftCell="E1" workbookViewId="0">
      <selection activeCell="S19" sqref="S19"/>
    </sheetView>
  </sheetViews>
  <sheetFormatPr defaultRowHeight="15"/>
  <cols>
    <col min="75" max="75" width="11.42578125" customWidth="1"/>
  </cols>
  <sheetData>
    <row r="1" spans="1:76" ht="60.75" thickBot="1">
      <c r="A1" s="2" t="s">
        <v>55</v>
      </c>
      <c r="B1" s="3" t="s">
        <v>56</v>
      </c>
      <c r="C1" s="2" t="s">
        <v>57</v>
      </c>
      <c r="D1" s="3" t="s">
        <v>58</v>
      </c>
      <c r="E1" s="3" t="s">
        <v>59</v>
      </c>
      <c r="F1" s="3" t="s">
        <v>60</v>
      </c>
      <c r="G1" s="24" t="s">
        <v>61</v>
      </c>
      <c r="H1" s="25" t="s">
        <v>62</v>
      </c>
      <c r="I1" s="25" t="s">
        <v>2</v>
      </c>
      <c r="J1" s="25" t="s">
        <v>63</v>
      </c>
      <c r="K1" s="25" t="s">
        <v>24</v>
      </c>
      <c r="L1" s="25" t="s">
        <v>64</v>
      </c>
      <c r="M1" s="25" t="s">
        <v>49</v>
      </c>
      <c r="N1" s="25" t="s">
        <v>50</v>
      </c>
      <c r="O1" s="25" t="s">
        <v>51</v>
      </c>
      <c r="P1" s="25" t="s">
        <v>52</v>
      </c>
      <c r="Q1" s="25" t="s">
        <v>3</v>
      </c>
      <c r="R1" s="25" t="s">
        <v>65</v>
      </c>
      <c r="S1" s="26" t="s">
        <v>25</v>
      </c>
      <c r="T1" s="24" t="s">
        <v>66</v>
      </c>
      <c r="U1" s="25" t="s">
        <v>26</v>
      </c>
      <c r="V1" s="25" t="s">
        <v>67</v>
      </c>
      <c r="W1" s="25" t="s">
        <v>5</v>
      </c>
      <c r="X1" s="25" t="s">
        <v>53</v>
      </c>
      <c r="Y1" s="25" t="s">
        <v>7</v>
      </c>
      <c r="Z1" s="25" t="s">
        <v>27</v>
      </c>
      <c r="AA1" s="25" t="s">
        <v>28</v>
      </c>
      <c r="AB1" s="25" t="s">
        <v>4</v>
      </c>
      <c r="AC1" s="25" t="s">
        <v>29</v>
      </c>
      <c r="AD1" s="25" t="s">
        <v>68</v>
      </c>
      <c r="AE1" s="25" t="s">
        <v>30</v>
      </c>
      <c r="AF1" s="25" t="s">
        <v>69</v>
      </c>
      <c r="AG1" s="25" t="s">
        <v>31</v>
      </c>
      <c r="AH1" s="25" t="s">
        <v>70</v>
      </c>
      <c r="AI1" s="25" t="s">
        <v>54</v>
      </c>
      <c r="AJ1" s="25" t="s">
        <v>8</v>
      </c>
      <c r="AK1" s="25" t="s">
        <v>6</v>
      </c>
      <c r="AL1" s="26" t="s">
        <v>9</v>
      </c>
      <c r="AM1" s="24" t="s">
        <v>10</v>
      </c>
      <c r="AN1" s="25" t="s">
        <v>11</v>
      </c>
      <c r="AO1" s="25" t="s">
        <v>32</v>
      </c>
      <c r="AP1" s="25" t="s">
        <v>12</v>
      </c>
      <c r="AQ1" s="25" t="s">
        <v>13</v>
      </c>
      <c r="AR1" s="25" t="s">
        <v>14</v>
      </c>
      <c r="AS1" s="25" t="s">
        <v>15</v>
      </c>
      <c r="AT1" s="25" t="s">
        <v>16</v>
      </c>
      <c r="AU1" s="25" t="s">
        <v>71</v>
      </c>
      <c r="AV1" s="25" t="s">
        <v>72</v>
      </c>
      <c r="AW1" s="25" t="s">
        <v>73</v>
      </c>
      <c r="AX1" s="25" t="s">
        <v>74</v>
      </c>
      <c r="AY1" s="25" t="s">
        <v>17</v>
      </c>
      <c r="AZ1" s="25" t="s">
        <v>18</v>
      </c>
      <c r="BA1" s="25" t="s">
        <v>33</v>
      </c>
      <c r="BB1" s="25" t="s">
        <v>34</v>
      </c>
      <c r="BC1" s="25" t="s">
        <v>35</v>
      </c>
      <c r="BD1" s="25" t="s">
        <v>36</v>
      </c>
      <c r="BE1" s="25" t="s">
        <v>37</v>
      </c>
      <c r="BF1" s="25" t="s">
        <v>38</v>
      </c>
      <c r="BG1" s="25" t="s">
        <v>39</v>
      </c>
      <c r="BH1" s="25" t="s">
        <v>40</v>
      </c>
      <c r="BI1" s="25" t="s">
        <v>41</v>
      </c>
      <c r="BJ1" s="25" t="s">
        <v>42</v>
      </c>
      <c r="BK1" s="25" t="s">
        <v>43</v>
      </c>
      <c r="BL1" s="25" t="s">
        <v>44</v>
      </c>
      <c r="BM1" s="39" t="s">
        <v>86</v>
      </c>
      <c r="BN1" s="39" t="s">
        <v>87</v>
      </c>
      <c r="BO1" s="40" t="s">
        <v>75</v>
      </c>
      <c r="BP1" s="4" t="s">
        <v>45</v>
      </c>
      <c r="BQ1" s="5" t="s">
        <v>84</v>
      </c>
      <c r="BR1" s="4" t="s">
        <v>46</v>
      </c>
      <c r="BS1" s="5" t="s">
        <v>85</v>
      </c>
      <c r="BT1" s="4" t="s">
        <v>47</v>
      </c>
      <c r="BU1" s="4" t="s">
        <v>48</v>
      </c>
      <c r="BV1" s="4" t="s">
        <v>48</v>
      </c>
      <c r="BW1" s="46" t="s">
        <v>88</v>
      </c>
      <c r="BX1" s="6" t="s">
        <v>76</v>
      </c>
    </row>
    <row r="2" spans="1:76" ht="16.5" thickTop="1">
      <c r="A2" s="7" t="s">
        <v>0</v>
      </c>
      <c r="B2" s="7">
        <v>28</v>
      </c>
      <c r="C2" s="8">
        <v>0.3</v>
      </c>
      <c r="D2" s="9" t="s">
        <v>1</v>
      </c>
      <c r="E2" s="9" t="s">
        <v>83</v>
      </c>
      <c r="F2" s="7" t="s">
        <v>77</v>
      </c>
      <c r="G2" s="27" t="s">
        <v>78</v>
      </c>
      <c r="H2" s="10" t="s">
        <v>79</v>
      </c>
      <c r="I2" s="11">
        <f>AVERAGE(I5:I13)</f>
        <v>47.211111111111101</v>
      </c>
      <c r="J2" s="11">
        <f t="shared" ref="J2:Y2" si="0">AVERAGE(J5:J13)</f>
        <v>2.5666666666666669</v>
      </c>
      <c r="K2" s="11">
        <f t="shared" si="0"/>
        <v>8.1555555555555568</v>
      </c>
      <c r="L2" s="11">
        <f t="shared" si="0"/>
        <v>1.9333333333333331</v>
      </c>
      <c r="M2" s="11">
        <f t="shared" si="0"/>
        <v>10.6</v>
      </c>
      <c r="N2" s="11">
        <f t="shared" si="0"/>
        <v>0.60000000000000009</v>
      </c>
      <c r="O2" s="11">
        <f t="shared" si="0"/>
        <v>0.5</v>
      </c>
      <c r="P2" s="11">
        <f t="shared" si="0"/>
        <v>0.38888888888888895</v>
      </c>
      <c r="Q2" s="11">
        <f t="shared" si="0"/>
        <v>8.5555555555555551E-2</v>
      </c>
      <c r="R2" s="11">
        <f t="shared" si="0"/>
        <v>0.3133333333333333</v>
      </c>
      <c r="S2" s="28">
        <f t="shared" si="0"/>
        <v>22.244444444444447</v>
      </c>
      <c r="T2" s="34" t="s">
        <v>80</v>
      </c>
      <c r="U2" s="12">
        <f t="shared" si="0"/>
        <v>10396.87726942629</v>
      </c>
      <c r="V2" s="12" t="s">
        <v>80</v>
      </c>
      <c r="W2" s="12">
        <f t="shared" si="0"/>
        <v>71.87777777777778</v>
      </c>
      <c r="X2" s="12">
        <f t="shared" si="0"/>
        <v>3.6111111111111112</v>
      </c>
      <c r="Y2" s="12">
        <f t="shared" si="0"/>
        <v>21.722222222222221</v>
      </c>
      <c r="Z2" s="12" t="s">
        <v>80</v>
      </c>
      <c r="AA2" s="12" t="s">
        <v>80</v>
      </c>
      <c r="AB2" s="12">
        <f t="shared" ref="AB2" si="1">AVERAGE(AB5:AB13)</f>
        <v>165.05555555555554</v>
      </c>
      <c r="AC2" s="12" t="s">
        <v>80</v>
      </c>
      <c r="AD2" s="12" t="s">
        <v>80</v>
      </c>
      <c r="AE2" s="12" t="s">
        <v>80</v>
      </c>
      <c r="AF2" s="12" t="s">
        <v>80</v>
      </c>
      <c r="AG2" s="12" t="s">
        <v>80</v>
      </c>
      <c r="AH2" s="12" t="s">
        <v>80</v>
      </c>
      <c r="AI2" s="12">
        <f t="shared" ref="AI2:AU2" si="2">AVERAGE(AI5:AI13)</f>
        <v>117.0222222222222</v>
      </c>
      <c r="AJ2" s="12">
        <f t="shared" si="2"/>
        <v>17.411111111111111</v>
      </c>
      <c r="AK2" s="12">
        <f t="shared" si="2"/>
        <v>42.822222222222223</v>
      </c>
      <c r="AL2" s="35">
        <f t="shared" si="2"/>
        <v>25.511111111111109</v>
      </c>
      <c r="AM2" s="41">
        <f t="shared" si="2"/>
        <v>15.666666666666666</v>
      </c>
      <c r="AN2" s="12">
        <f t="shared" si="2"/>
        <v>26.444444444444443</v>
      </c>
      <c r="AO2" s="12" t="s">
        <v>80</v>
      </c>
      <c r="AP2" s="12">
        <f t="shared" si="2"/>
        <v>12.333333333333334</v>
      </c>
      <c r="AQ2" s="12">
        <f t="shared" si="2"/>
        <v>2.6666666666666665</v>
      </c>
      <c r="AR2" s="12">
        <f t="shared" si="2"/>
        <v>2.5555555555555554</v>
      </c>
      <c r="AS2" s="12" t="s">
        <v>80</v>
      </c>
      <c r="AT2" s="12">
        <f t="shared" si="2"/>
        <v>1</v>
      </c>
      <c r="AU2" s="12">
        <f t="shared" si="2"/>
        <v>1.5555555555555556</v>
      </c>
      <c r="AV2" s="13" t="s">
        <v>80</v>
      </c>
      <c r="AW2" s="13" t="s">
        <v>80</v>
      </c>
      <c r="AX2" s="13" t="s">
        <v>80</v>
      </c>
      <c r="AY2" s="11">
        <f t="shared" ref="AY2" si="3">AVERAGE(AY5:AY13)</f>
        <v>1.5555555555555556</v>
      </c>
      <c r="AZ2" s="13" t="s">
        <v>80</v>
      </c>
      <c r="BA2" s="12">
        <f t="shared" ref="BA2:BI2" si="4">AVERAGE(BA5:BA13)</f>
        <v>42.688465031789285</v>
      </c>
      <c r="BB2" s="12">
        <f t="shared" si="4"/>
        <v>27.632648322303496</v>
      </c>
      <c r="BC2" s="12">
        <f t="shared" si="4"/>
        <v>23.23553670955787</v>
      </c>
      <c r="BD2" s="12">
        <f t="shared" si="4"/>
        <v>17.346460384435073</v>
      </c>
      <c r="BE2" s="12">
        <f t="shared" si="4"/>
        <v>11.544011544011545</v>
      </c>
      <c r="BF2" s="12">
        <f t="shared" si="4"/>
        <v>29.374201787994892</v>
      </c>
      <c r="BG2" s="12">
        <f t="shared" si="4"/>
        <v>29.497623797119644</v>
      </c>
      <c r="BH2" s="12">
        <f t="shared" si="4"/>
        <v>40.229885057471257</v>
      </c>
      <c r="BI2" s="12">
        <f t="shared" si="4"/>
        <v>6.2724014336917557</v>
      </c>
      <c r="BJ2" s="14">
        <f>BB2/((BA2*BC2)^0.5)</f>
        <v>0.87738637531411579</v>
      </c>
      <c r="BK2" s="14">
        <f>BF2/((BE2*BG2)^0.5)</f>
        <v>1.5918208230596465</v>
      </c>
      <c r="BL2" s="14">
        <f>BA2/BI2</f>
        <v>6.8057609964966925</v>
      </c>
      <c r="BM2" s="10">
        <v>0.73</v>
      </c>
      <c r="BN2" s="14">
        <v>1.5918208230596465</v>
      </c>
      <c r="BO2" s="33">
        <v>7.9805999999999999</v>
      </c>
      <c r="BP2" s="13" t="s">
        <v>80</v>
      </c>
      <c r="BQ2" s="13" t="s">
        <v>80</v>
      </c>
      <c r="BR2" s="13" t="s">
        <v>80</v>
      </c>
      <c r="BS2" s="13" t="s">
        <v>80</v>
      </c>
      <c r="BT2" s="13">
        <f t="shared" ref="BT2:BV2" si="5">AVERAGE(BT5:BT13)</f>
        <v>-6.6139999999999999</v>
      </c>
      <c r="BU2" s="13">
        <f t="shared" si="5"/>
        <v>24.315999999999995</v>
      </c>
      <c r="BV2" s="13">
        <f t="shared" si="5"/>
        <v>-6.3899999999999988</v>
      </c>
      <c r="BW2" s="7">
        <v>0.36699999999999999</v>
      </c>
      <c r="BX2" s="7" t="s">
        <v>10</v>
      </c>
    </row>
    <row r="3" spans="1:76" ht="15.75">
      <c r="A3" s="7"/>
      <c r="B3" s="7"/>
      <c r="C3" s="15"/>
      <c r="D3" s="7"/>
      <c r="E3" s="7"/>
      <c r="F3" s="7"/>
      <c r="G3" s="29">
        <v>1</v>
      </c>
      <c r="H3" s="17" t="s">
        <v>19</v>
      </c>
      <c r="I3" s="17">
        <v>0.1</v>
      </c>
      <c r="J3" s="17">
        <v>0.2</v>
      </c>
      <c r="K3" s="17">
        <v>2.2000000000000002</v>
      </c>
      <c r="L3" s="17">
        <v>0.5</v>
      </c>
      <c r="M3" s="17">
        <v>53.6</v>
      </c>
      <c r="N3" s="17">
        <v>0.4</v>
      </c>
      <c r="O3" s="17">
        <v>0.1</v>
      </c>
      <c r="P3" s="17">
        <v>0.1</v>
      </c>
      <c r="Q3" s="17">
        <v>0.02</v>
      </c>
      <c r="R3" s="17">
        <v>0.13</v>
      </c>
      <c r="S3" s="7">
        <v>42.5</v>
      </c>
      <c r="T3" s="36"/>
      <c r="U3" s="16">
        <v>25</v>
      </c>
      <c r="V3" s="37"/>
      <c r="W3" s="17">
        <v>7.5</v>
      </c>
      <c r="X3" s="17">
        <v>9.9</v>
      </c>
      <c r="Y3" s="17">
        <v>1.6</v>
      </c>
      <c r="Z3" s="37"/>
      <c r="AA3" s="37"/>
      <c r="AB3" s="17">
        <v>37.200000000000003</v>
      </c>
      <c r="AC3" s="37"/>
      <c r="AD3" s="37"/>
      <c r="AE3" s="37"/>
      <c r="AF3" s="37"/>
      <c r="AG3" s="37"/>
      <c r="AH3" s="37"/>
      <c r="AI3" s="17">
        <v>7.1</v>
      </c>
      <c r="AJ3" s="17">
        <v>4</v>
      </c>
      <c r="AK3" s="38">
        <v>1</v>
      </c>
      <c r="AL3" s="30">
        <v>30.3</v>
      </c>
      <c r="AM3" s="42">
        <v>3</v>
      </c>
      <c r="AN3" s="16">
        <v>4</v>
      </c>
      <c r="AO3" s="17"/>
      <c r="AP3" s="16">
        <v>2</v>
      </c>
      <c r="AQ3" s="18"/>
      <c r="AR3" s="18"/>
      <c r="AS3" s="18"/>
      <c r="AT3" s="18"/>
      <c r="AU3" s="18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30"/>
      <c r="BP3" s="7"/>
      <c r="BQ3" s="7"/>
      <c r="BR3" s="7"/>
      <c r="BS3" s="7"/>
      <c r="BT3" s="7">
        <v>-1.98</v>
      </c>
      <c r="BU3" s="7">
        <f>30.706+BV3</f>
        <v>22.295999999999999</v>
      </c>
      <c r="BV3" s="7">
        <v>-8.41</v>
      </c>
      <c r="BW3" s="7">
        <v>0.95699999999999996</v>
      </c>
      <c r="BX3" s="7" t="s">
        <v>11</v>
      </c>
    </row>
    <row r="4" spans="1:76">
      <c r="A4" s="7" t="s">
        <v>89</v>
      </c>
      <c r="B4" s="7"/>
      <c r="C4" s="8"/>
      <c r="D4" s="7"/>
      <c r="E4" s="7"/>
      <c r="F4" s="7"/>
      <c r="G4" s="29">
        <v>2</v>
      </c>
      <c r="H4" s="17" t="s">
        <v>19</v>
      </c>
      <c r="I4" s="17">
        <v>4.0999999999999996</v>
      </c>
      <c r="J4" s="17">
        <v>0.6</v>
      </c>
      <c r="K4" s="17">
        <v>2.2000000000000002</v>
      </c>
      <c r="L4" s="17">
        <v>0.4</v>
      </c>
      <c r="M4" s="17">
        <v>48.9</v>
      </c>
      <c r="N4" s="17">
        <v>0.8</v>
      </c>
      <c r="O4" s="17">
        <v>0.1</v>
      </c>
      <c r="P4" s="17">
        <v>0.1</v>
      </c>
      <c r="Q4" s="17">
        <v>0.03</v>
      </c>
      <c r="R4" s="17">
        <v>0.66</v>
      </c>
      <c r="S4" s="17">
        <v>40.199999999999996</v>
      </c>
      <c r="T4" s="36"/>
      <c r="U4" s="16">
        <v>89.542483660130713</v>
      </c>
      <c r="V4" s="37"/>
      <c r="W4" s="17">
        <v>13.4</v>
      </c>
      <c r="X4" s="17">
        <v>26.3</v>
      </c>
      <c r="Y4" s="17">
        <v>3.5</v>
      </c>
      <c r="Z4" s="37"/>
      <c r="AA4" s="37"/>
      <c r="AB4" s="17">
        <v>68.5</v>
      </c>
      <c r="AC4" s="37"/>
      <c r="AD4" s="37"/>
      <c r="AE4" s="37"/>
      <c r="AF4" s="37"/>
      <c r="AG4" s="37"/>
      <c r="AH4" s="37"/>
      <c r="AI4" s="17">
        <v>25.7</v>
      </c>
      <c r="AJ4" s="17">
        <v>11.3</v>
      </c>
      <c r="AK4" s="17">
        <v>8.6</v>
      </c>
      <c r="AL4" s="30">
        <v>6.9</v>
      </c>
      <c r="AM4" s="42">
        <v>16</v>
      </c>
      <c r="AN4" s="16">
        <v>20</v>
      </c>
      <c r="AO4" s="17"/>
      <c r="AP4" s="16">
        <v>12</v>
      </c>
      <c r="AQ4" s="18">
        <v>2</v>
      </c>
      <c r="AR4" s="18">
        <v>1</v>
      </c>
      <c r="AS4" s="18"/>
      <c r="AT4" s="18"/>
      <c r="AU4" s="18">
        <v>1</v>
      </c>
      <c r="AV4" s="17"/>
      <c r="AW4" s="17"/>
      <c r="AX4" s="17"/>
      <c r="AY4" s="18">
        <v>1</v>
      </c>
      <c r="AZ4" s="17"/>
      <c r="BA4" s="31">
        <f>AM4/BW$2</f>
        <v>43.596730245231612</v>
      </c>
      <c r="BB4" s="31">
        <f>AN4/BW$3</f>
        <v>20.898641588296762</v>
      </c>
      <c r="BC4" s="43">
        <f>EXP((LN(BA4)-LN(BD4))/3+LN(BD4))</f>
        <v>23.157538940627255</v>
      </c>
      <c r="BD4" s="31">
        <f>AP4/BW$5</f>
        <v>16.877637130801688</v>
      </c>
      <c r="BE4" s="31">
        <f>AQ4/BW$6</f>
        <v>8.6580086580086579</v>
      </c>
      <c r="BF4" s="44">
        <f>AR4/BW$7</f>
        <v>11.494252873563219</v>
      </c>
      <c r="BG4" s="44"/>
      <c r="BH4" s="44"/>
      <c r="BI4" s="44">
        <f>AY4/BW$10</f>
        <v>4.032258064516129</v>
      </c>
      <c r="BJ4" s="44">
        <f t="shared" ref="BJ4:BJ14" si="6">BB4/((BA4*BC4)^0.5)</f>
        <v>0.65772582925705891</v>
      </c>
      <c r="BK4" s="44"/>
      <c r="BL4" s="44">
        <f t="shared" ref="BL4:BL14" si="7">BA4/BI4</f>
        <v>10.81198910081744</v>
      </c>
      <c r="BM4" s="17"/>
      <c r="BN4" s="17"/>
      <c r="BO4" s="30"/>
      <c r="BP4" s="7"/>
      <c r="BQ4" s="7"/>
      <c r="BR4" s="7"/>
      <c r="BS4" s="7"/>
      <c r="BT4" s="7">
        <v>-7.33</v>
      </c>
      <c r="BU4" s="7">
        <f t="shared" ref="BU4:BU5" si="8">30.706+BV4</f>
        <v>22.515999999999998</v>
      </c>
      <c r="BV4" s="7">
        <v>-8.19</v>
      </c>
      <c r="BW4" s="7">
        <v>0.13700000000000001</v>
      </c>
      <c r="BX4" s="7" t="s">
        <v>32</v>
      </c>
    </row>
    <row r="5" spans="1:76">
      <c r="A5" s="7" t="s">
        <v>90</v>
      </c>
      <c r="B5" s="7"/>
      <c r="C5" s="7"/>
      <c r="D5" s="7"/>
      <c r="E5" s="7"/>
      <c r="F5" s="7"/>
      <c r="G5" s="29">
        <v>3</v>
      </c>
      <c r="H5" s="17" t="s">
        <v>20</v>
      </c>
      <c r="I5" s="17">
        <v>51.2</v>
      </c>
      <c r="J5" s="17">
        <v>1.2</v>
      </c>
      <c r="K5" s="17">
        <v>12.1</v>
      </c>
      <c r="L5" s="17">
        <v>3</v>
      </c>
      <c r="M5" s="17">
        <v>6.6</v>
      </c>
      <c r="N5" s="17">
        <v>1.1000000000000001</v>
      </c>
      <c r="O5" s="17">
        <v>0.6</v>
      </c>
      <c r="P5" s="17">
        <v>0.4</v>
      </c>
      <c r="Q5" s="17">
        <v>0.14000000000000001</v>
      </c>
      <c r="R5" s="17">
        <v>0.22</v>
      </c>
      <c r="S5" s="17">
        <v>26.799999999999997</v>
      </c>
      <c r="T5" s="36"/>
      <c r="U5" s="16">
        <v>1074.5098039215686</v>
      </c>
      <c r="V5" s="37"/>
      <c r="W5" s="17">
        <v>77.8</v>
      </c>
      <c r="X5" s="38">
        <v>1</v>
      </c>
      <c r="Y5" s="17">
        <v>8.6999999999999993</v>
      </c>
      <c r="Z5" s="37"/>
      <c r="AA5" s="37"/>
      <c r="AB5" s="17">
        <v>297</v>
      </c>
      <c r="AC5" s="37"/>
      <c r="AD5" s="37"/>
      <c r="AE5" s="37"/>
      <c r="AF5" s="37"/>
      <c r="AG5" s="37"/>
      <c r="AH5" s="37"/>
      <c r="AI5" s="17">
        <v>166</v>
      </c>
      <c r="AJ5" s="17">
        <v>20</v>
      </c>
      <c r="AK5" s="17">
        <v>44.9</v>
      </c>
      <c r="AL5" s="30">
        <v>28.2</v>
      </c>
      <c r="AM5" s="42">
        <v>14</v>
      </c>
      <c r="AN5" s="16">
        <v>22</v>
      </c>
      <c r="AO5" s="17"/>
      <c r="AP5" s="16">
        <v>15</v>
      </c>
      <c r="AQ5" s="18">
        <v>3</v>
      </c>
      <c r="AR5" s="18">
        <v>1</v>
      </c>
      <c r="AS5" s="18"/>
      <c r="AT5" s="18">
        <v>1</v>
      </c>
      <c r="AU5" s="18">
        <v>2</v>
      </c>
      <c r="AV5" s="17"/>
      <c r="AW5" s="17"/>
      <c r="AX5" s="17"/>
      <c r="AY5" s="18">
        <v>2</v>
      </c>
      <c r="AZ5" s="17"/>
      <c r="BA5" s="31">
        <f t="shared" ref="BA5:BA14" si="9">AM5/BW$2</f>
        <v>38.147138964577657</v>
      </c>
      <c r="BB5" s="31">
        <f t="shared" ref="BB5:BB14" si="10">AN5/BW$3</f>
        <v>22.988505747126439</v>
      </c>
      <c r="BC5" s="43">
        <f t="shared" ref="BC5:BC14" si="11">EXP((LN(BA5)-LN(BD5))/3+LN(BD5))</f>
        <v>25.7020893698663</v>
      </c>
      <c r="BD5" s="31">
        <f t="shared" ref="BD5:BD14" si="12">AP5/BW$5</f>
        <v>21.09704641350211</v>
      </c>
      <c r="BE5" s="31">
        <f t="shared" ref="BE5:BE14" si="13">AQ5/BW$6</f>
        <v>12.987012987012987</v>
      </c>
      <c r="BF5" s="44">
        <f t="shared" ref="BF5:BF14" si="14">AR5/BW$7</f>
        <v>11.494252873563219</v>
      </c>
      <c r="BG5" s="43">
        <f t="shared" ref="BG5:BG12" si="15">EXP((LN(BE5)-LN(BH5))/3+LN(BH5))</f>
        <v>24.902202458475038</v>
      </c>
      <c r="BH5" s="31">
        <f>AY5/BW$9</f>
        <v>34.482758620689651</v>
      </c>
      <c r="BI5" s="44">
        <f t="shared" ref="BI5:BI14" si="16">AY5/BW$10</f>
        <v>8.064516129032258</v>
      </c>
      <c r="BJ5" s="44">
        <f t="shared" si="6"/>
        <v>0.734168154778851</v>
      </c>
      <c r="BK5" s="44">
        <f t="shared" ref="BK5:BK12" si="17">BF5/((BE5*BG5)^0.5)</f>
        <v>0.63915652976752579</v>
      </c>
      <c r="BL5" s="44">
        <f t="shared" si="7"/>
        <v>4.7302452316076291</v>
      </c>
      <c r="BM5" s="17"/>
      <c r="BN5" s="17"/>
      <c r="BO5" s="30"/>
      <c r="BP5" s="7"/>
      <c r="BQ5" s="7"/>
      <c r="BR5" s="7"/>
      <c r="BS5" s="7"/>
      <c r="BT5" s="7">
        <v>-7.46</v>
      </c>
      <c r="BU5" s="7">
        <f t="shared" si="8"/>
        <v>23.945999999999998</v>
      </c>
      <c r="BV5" s="7">
        <v>-6.76</v>
      </c>
      <c r="BW5" s="7">
        <v>0.71099999999999997</v>
      </c>
      <c r="BX5" s="7" t="s">
        <v>12</v>
      </c>
    </row>
    <row r="6" spans="1:76">
      <c r="A6" s="7"/>
      <c r="B6" s="7"/>
      <c r="C6" s="7"/>
      <c r="D6" s="7"/>
      <c r="E6" s="7"/>
      <c r="F6" s="7"/>
      <c r="G6" s="29">
        <v>4</v>
      </c>
      <c r="H6" s="17" t="s">
        <v>20</v>
      </c>
      <c r="I6" s="17">
        <v>46.3</v>
      </c>
      <c r="J6" s="17">
        <v>2.5</v>
      </c>
      <c r="K6" s="17">
        <v>13.2</v>
      </c>
      <c r="L6" s="17">
        <v>3.5</v>
      </c>
      <c r="M6" s="17">
        <v>6.2</v>
      </c>
      <c r="N6" s="17">
        <v>2.4</v>
      </c>
      <c r="O6" s="17">
        <v>0.6</v>
      </c>
      <c r="P6" s="17">
        <v>0.2</v>
      </c>
      <c r="Q6" s="17">
        <v>0.16</v>
      </c>
      <c r="R6" s="17">
        <v>0.27</v>
      </c>
      <c r="S6" s="17">
        <v>21.2</v>
      </c>
      <c r="T6" s="36"/>
      <c r="U6" s="16">
        <v>18714.379084967321</v>
      </c>
      <c r="V6" s="37"/>
      <c r="W6" s="17">
        <v>64.599999999999994</v>
      </c>
      <c r="X6" s="38">
        <v>1</v>
      </c>
      <c r="Y6" s="17">
        <v>17.899999999999999</v>
      </c>
      <c r="Z6" s="37"/>
      <c r="AA6" s="37"/>
      <c r="AB6" s="17">
        <v>106</v>
      </c>
      <c r="AC6" s="37"/>
      <c r="AD6" s="37"/>
      <c r="AE6" s="37"/>
      <c r="AF6" s="37"/>
      <c r="AG6" s="37"/>
      <c r="AH6" s="37"/>
      <c r="AI6" s="17">
        <v>172</v>
      </c>
      <c r="AJ6" s="17">
        <v>13.3</v>
      </c>
      <c r="AK6" s="17">
        <v>34.6</v>
      </c>
      <c r="AL6" s="30">
        <v>70.400000000000006</v>
      </c>
      <c r="AM6" s="42">
        <v>15</v>
      </c>
      <c r="AN6" s="16">
        <v>39</v>
      </c>
      <c r="AO6" s="17"/>
      <c r="AP6" s="16">
        <v>13</v>
      </c>
      <c r="AQ6" s="18">
        <v>3</v>
      </c>
      <c r="AR6" s="18">
        <v>4</v>
      </c>
      <c r="AS6" s="18"/>
      <c r="AT6" s="18"/>
      <c r="AU6" s="18">
        <v>2</v>
      </c>
      <c r="AV6" s="17"/>
      <c r="AW6" s="17"/>
      <c r="AX6" s="17"/>
      <c r="AY6" s="18">
        <v>2</v>
      </c>
      <c r="AZ6" s="17"/>
      <c r="BA6" s="31">
        <f t="shared" si="9"/>
        <v>40.871934604904631</v>
      </c>
      <c r="BB6" s="31">
        <f t="shared" si="10"/>
        <v>40.752351097178682</v>
      </c>
      <c r="BC6" s="43">
        <f t="shared" si="11"/>
        <v>23.906953270303664</v>
      </c>
      <c r="BD6" s="31">
        <f t="shared" si="12"/>
        <v>18.284106891701828</v>
      </c>
      <c r="BE6" s="31">
        <f t="shared" si="13"/>
        <v>12.987012987012987</v>
      </c>
      <c r="BF6" s="44">
        <f t="shared" si="14"/>
        <v>45.977011494252878</v>
      </c>
      <c r="BG6" s="43"/>
      <c r="BH6" s="31"/>
      <c r="BI6" s="44">
        <f t="shared" si="16"/>
        <v>8.064516129032258</v>
      </c>
      <c r="BJ6" s="44">
        <f t="shared" si="6"/>
        <v>1.3037008705315003</v>
      </c>
      <c r="BK6" s="44"/>
      <c r="BL6" s="44">
        <f t="shared" si="7"/>
        <v>5.0681198910081742</v>
      </c>
      <c r="BM6" s="17"/>
      <c r="BN6" s="17"/>
      <c r="BO6" s="30"/>
      <c r="BP6" s="7"/>
      <c r="BQ6" s="7"/>
      <c r="BR6" s="7"/>
      <c r="BS6" s="7"/>
      <c r="BT6" s="7"/>
      <c r="BU6" s="7"/>
      <c r="BV6" s="7"/>
      <c r="BW6" s="7">
        <v>0.23100000000000001</v>
      </c>
      <c r="BX6" s="7" t="s">
        <v>13</v>
      </c>
    </row>
    <row r="7" spans="1:76">
      <c r="A7" s="7"/>
      <c r="B7" s="7"/>
      <c r="C7" s="7"/>
      <c r="D7" s="7"/>
      <c r="E7" s="7"/>
      <c r="F7" s="7"/>
      <c r="G7" s="29">
        <v>5</v>
      </c>
      <c r="H7" s="17" t="s">
        <v>20</v>
      </c>
      <c r="I7" s="17">
        <v>69.2</v>
      </c>
      <c r="J7" s="17">
        <v>0.1</v>
      </c>
      <c r="K7" s="17">
        <v>7.7</v>
      </c>
      <c r="L7" s="17">
        <v>1.1000000000000001</v>
      </c>
      <c r="M7" s="17">
        <v>0.9</v>
      </c>
      <c r="N7" s="17">
        <v>0.1</v>
      </c>
      <c r="O7" s="17">
        <v>0.4</v>
      </c>
      <c r="P7" s="17">
        <v>0.6</v>
      </c>
      <c r="Q7" s="17">
        <v>0.03</v>
      </c>
      <c r="R7" s="17">
        <v>0.25</v>
      </c>
      <c r="S7" s="17">
        <v>14.1</v>
      </c>
      <c r="T7" s="36"/>
      <c r="U7" s="16">
        <v>9133.3333333333339</v>
      </c>
      <c r="V7" s="37"/>
      <c r="W7" s="17">
        <v>52.7</v>
      </c>
      <c r="X7" s="17">
        <v>12.6</v>
      </c>
      <c r="Y7" s="17">
        <v>13.8</v>
      </c>
      <c r="Z7" s="37"/>
      <c r="AA7" s="37"/>
      <c r="AB7" s="17">
        <v>41.8</v>
      </c>
      <c r="AC7" s="37"/>
      <c r="AD7" s="37"/>
      <c r="AE7" s="37"/>
      <c r="AF7" s="37"/>
      <c r="AG7" s="37"/>
      <c r="AH7" s="37"/>
      <c r="AI7" s="17">
        <v>77.8</v>
      </c>
      <c r="AJ7" s="17">
        <v>13</v>
      </c>
      <c r="AK7" s="17">
        <v>37.4</v>
      </c>
      <c r="AL7" s="30">
        <v>17.2</v>
      </c>
      <c r="AM7" s="42">
        <v>10</v>
      </c>
      <c r="AN7" s="16">
        <v>17</v>
      </c>
      <c r="AO7" s="17"/>
      <c r="AP7" s="16">
        <v>9</v>
      </c>
      <c r="AQ7" s="18">
        <v>2</v>
      </c>
      <c r="AR7" s="18">
        <v>2</v>
      </c>
      <c r="AS7" s="18"/>
      <c r="AT7" s="18"/>
      <c r="AU7" s="18">
        <v>1</v>
      </c>
      <c r="AV7" s="17"/>
      <c r="AW7" s="17"/>
      <c r="AX7" s="17"/>
      <c r="AY7" s="18">
        <v>1</v>
      </c>
      <c r="AZ7" s="17"/>
      <c r="BA7" s="31">
        <f t="shared" si="9"/>
        <v>27.247956403269754</v>
      </c>
      <c r="BB7" s="31">
        <f t="shared" si="10"/>
        <v>17.763845350052247</v>
      </c>
      <c r="BC7" s="43">
        <f t="shared" si="11"/>
        <v>16.344058862509232</v>
      </c>
      <c r="BD7" s="31">
        <f t="shared" si="12"/>
        <v>12.658227848101266</v>
      </c>
      <c r="BE7" s="31">
        <f t="shared" si="13"/>
        <v>8.6580086580086579</v>
      </c>
      <c r="BF7" s="44">
        <f t="shared" si="14"/>
        <v>22.988505747126439</v>
      </c>
      <c r="BG7" s="43"/>
      <c r="BH7" s="31"/>
      <c r="BI7" s="44">
        <f t="shared" si="16"/>
        <v>4.032258064516129</v>
      </c>
      <c r="BJ7" s="44">
        <f t="shared" si="6"/>
        <v>0.84176343534090015</v>
      </c>
      <c r="BK7" s="44"/>
      <c r="BL7" s="44">
        <f t="shared" si="7"/>
        <v>6.7574931880108986</v>
      </c>
      <c r="BM7" s="17"/>
      <c r="BN7" s="17"/>
      <c r="BO7" s="30"/>
      <c r="BP7" s="7"/>
      <c r="BQ7" s="7"/>
      <c r="BR7" s="7"/>
      <c r="BS7" s="7"/>
      <c r="BT7" s="7"/>
      <c r="BU7" s="7"/>
      <c r="BV7" s="7"/>
      <c r="BW7" s="7">
        <v>8.6999999999999994E-2</v>
      </c>
      <c r="BX7" s="7" t="s">
        <v>14</v>
      </c>
    </row>
    <row r="8" spans="1:76">
      <c r="A8" s="7"/>
      <c r="B8" s="7"/>
      <c r="C8" s="7"/>
      <c r="D8" s="7"/>
      <c r="E8" s="7"/>
      <c r="F8" s="7"/>
      <c r="G8" s="29">
        <v>6</v>
      </c>
      <c r="H8" s="17" t="s">
        <v>20</v>
      </c>
      <c r="I8" s="17">
        <v>32.200000000000003</v>
      </c>
      <c r="J8" s="18">
        <v>2</v>
      </c>
      <c r="K8" s="17">
        <v>7.6</v>
      </c>
      <c r="L8" s="17">
        <v>2.1</v>
      </c>
      <c r="M8" s="17">
        <v>20.3</v>
      </c>
      <c r="N8" s="17">
        <v>0.3</v>
      </c>
      <c r="O8" s="17">
        <v>0.9</v>
      </c>
      <c r="P8" s="17">
        <v>0.4</v>
      </c>
      <c r="Q8" s="17">
        <v>0.08</v>
      </c>
      <c r="R8" s="17">
        <v>0.44</v>
      </c>
      <c r="S8" s="17">
        <v>24.599999999999998</v>
      </c>
      <c r="T8" s="36"/>
      <c r="U8" s="16">
        <v>16475.816993464054</v>
      </c>
      <c r="V8" s="37"/>
      <c r="W8" s="17">
        <v>91.6</v>
      </c>
      <c r="X8" s="17">
        <v>4.0999999999999996</v>
      </c>
      <c r="Y8" s="17">
        <v>20.3</v>
      </c>
      <c r="Z8" s="37"/>
      <c r="AA8" s="37"/>
      <c r="AB8" s="17">
        <v>291</v>
      </c>
      <c r="AC8" s="37"/>
      <c r="AD8" s="37"/>
      <c r="AE8" s="37"/>
      <c r="AF8" s="37"/>
      <c r="AG8" s="37"/>
      <c r="AH8" s="37"/>
      <c r="AI8" s="17">
        <v>103</v>
      </c>
      <c r="AJ8" s="17">
        <v>31.8</v>
      </c>
      <c r="AK8" s="17">
        <v>51.4</v>
      </c>
      <c r="AL8" s="30">
        <v>26.4</v>
      </c>
      <c r="AM8" s="42">
        <v>32</v>
      </c>
      <c r="AN8" s="16">
        <v>54</v>
      </c>
      <c r="AO8" s="17"/>
      <c r="AP8" s="16">
        <v>26</v>
      </c>
      <c r="AQ8" s="18">
        <v>5</v>
      </c>
      <c r="AR8" s="18">
        <v>4</v>
      </c>
      <c r="AS8" s="18"/>
      <c r="AT8" s="18">
        <v>1</v>
      </c>
      <c r="AU8" s="18">
        <v>3</v>
      </c>
      <c r="AV8" s="17"/>
      <c r="AW8" s="17"/>
      <c r="AX8" s="17"/>
      <c r="AY8" s="18">
        <v>3</v>
      </c>
      <c r="AZ8" s="17"/>
      <c r="BA8" s="31">
        <f t="shared" si="9"/>
        <v>87.193460490463224</v>
      </c>
      <c r="BB8" s="31">
        <f t="shared" si="10"/>
        <v>56.426332288401255</v>
      </c>
      <c r="BC8" s="43">
        <f t="shared" si="11"/>
        <v>48.853663442201615</v>
      </c>
      <c r="BD8" s="31">
        <f t="shared" si="12"/>
        <v>36.568213783403657</v>
      </c>
      <c r="BE8" s="31">
        <f t="shared" si="13"/>
        <v>21.645021645021643</v>
      </c>
      <c r="BF8" s="44">
        <f t="shared" si="14"/>
        <v>45.977011494252878</v>
      </c>
      <c r="BG8" s="43">
        <f t="shared" si="15"/>
        <v>38.688466474408855</v>
      </c>
      <c r="BH8" s="31">
        <f>AY8/BW$9</f>
        <v>51.724137931034477</v>
      </c>
      <c r="BI8" s="44">
        <f t="shared" si="16"/>
        <v>12.096774193548388</v>
      </c>
      <c r="BJ8" s="44">
        <f t="shared" si="6"/>
        <v>0.86455235259343977</v>
      </c>
      <c r="BK8" s="44">
        <f t="shared" si="17"/>
        <v>1.5888063565490576</v>
      </c>
      <c r="BL8" s="44">
        <f t="shared" si="7"/>
        <v>7.2079927338782923</v>
      </c>
      <c r="BM8" s="17"/>
      <c r="BN8" s="17"/>
      <c r="BO8" s="30"/>
      <c r="BP8" s="7"/>
      <c r="BQ8" s="7"/>
      <c r="BR8" s="7"/>
      <c r="BS8" s="7"/>
      <c r="BT8" s="7">
        <v>-5.37</v>
      </c>
      <c r="BU8" s="7">
        <f t="shared" ref="BU8" si="18">30.706+BV8</f>
        <v>23.745999999999999</v>
      </c>
      <c r="BV8" s="7">
        <v>-6.96</v>
      </c>
      <c r="BW8" s="7">
        <v>0.30599999999999999</v>
      </c>
      <c r="BX8" s="7" t="s">
        <v>15</v>
      </c>
    </row>
    <row r="9" spans="1:76">
      <c r="A9" s="7"/>
      <c r="B9" s="7"/>
      <c r="C9" s="7"/>
      <c r="D9" s="7"/>
      <c r="E9" s="7"/>
      <c r="F9" s="7"/>
      <c r="G9" s="29">
        <v>7</v>
      </c>
      <c r="H9" s="17" t="s">
        <v>20</v>
      </c>
      <c r="I9" s="17">
        <v>67.900000000000006</v>
      </c>
      <c r="J9" s="18">
        <v>1.8</v>
      </c>
      <c r="K9" s="17">
        <v>2.7</v>
      </c>
      <c r="L9" s="17">
        <v>1</v>
      </c>
      <c r="M9" s="17">
        <v>1.1000000000000001</v>
      </c>
      <c r="N9" s="17">
        <v>0.3</v>
      </c>
      <c r="O9" s="17">
        <v>0.3</v>
      </c>
      <c r="P9" s="17">
        <v>0.6</v>
      </c>
      <c r="Q9" s="17">
        <v>0.06</v>
      </c>
      <c r="R9" s="17">
        <v>0.4</v>
      </c>
      <c r="S9" s="17">
        <v>16</v>
      </c>
      <c r="T9" s="36"/>
      <c r="U9" s="16">
        <v>14147.712418300654</v>
      </c>
      <c r="V9" s="37"/>
      <c r="W9" s="17">
        <v>83.8</v>
      </c>
      <c r="X9" s="38">
        <v>1</v>
      </c>
      <c r="Y9" s="17">
        <v>21.8</v>
      </c>
      <c r="Z9" s="37"/>
      <c r="AA9" s="37"/>
      <c r="AB9" s="17">
        <v>91.6</v>
      </c>
      <c r="AC9" s="37"/>
      <c r="AD9" s="37"/>
      <c r="AE9" s="37"/>
      <c r="AF9" s="37"/>
      <c r="AG9" s="37"/>
      <c r="AH9" s="37"/>
      <c r="AI9" s="17">
        <v>122</v>
      </c>
      <c r="AJ9" s="17">
        <v>14</v>
      </c>
      <c r="AK9" s="17">
        <v>44.7</v>
      </c>
      <c r="AL9" s="30">
        <v>15.6</v>
      </c>
      <c r="AM9" s="42">
        <v>12</v>
      </c>
      <c r="AN9" s="16">
        <v>23</v>
      </c>
      <c r="AO9" s="17"/>
      <c r="AP9" s="16">
        <v>9</v>
      </c>
      <c r="AQ9" s="18">
        <v>2</v>
      </c>
      <c r="AR9" s="18">
        <v>3</v>
      </c>
      <c r="AS9" s="18"/>
      <c r="AT9" s="18"/>
      <c r="AU9" s="18">
        <v>1</v>
      </c>
      <c r="AV9" s="17"/>
      <c r="AW9" s="17"/>
      <c r="AX9" s="17"/>
      <c r="AY9" s="18">
        <v>1</v>
      </c>
      <c r="AZ9" s="17"/>
      <c r="BA9" s="31">
        <f t="shared" si="9"/>
        <v>32.697547683923709</v>
      </c>
      <c r="BB9" s="31">
        <f t="shared" si="10"/>
        <v>24.033437826541277</v>
      </c>
      <c r="BC9" s="43">
        <f t="shared" si="11"/>
        <v>17.368154205470443</v>
      </c>
      <c r="BD9" s="31">
        <f t="shared" si="12"/>
        <v>12.658227848101266</v>
      </c>
      <c r="BE9" s="31">
        <f t="shared" si="13"/>
        <v>8.6580086580086579</v>
      </c>
      <c r="BF9" s="44">
        <f t="shared" si="14"/>
        <v>34.482758620689658</v>
      </c>
      <c r="BG9" s="43"/>
      <c r="BH9" s="31"/>
      <c r="BI9" s="44">
        <f t="shared" si="16"/>
        <v>4.032258064516129</v>
      </c>
      <c r="BJ9" s="44">
        <f t="shared" si="6"/>
        <v>1.0085129381941569</v>
      </c>
      <c r="BK9" s="44"/>
      <c r="BL9" s="44">
        <f t="shared" si="7"/>
        <v>8.1089918256130797</v>
      </c>
      <c r="BM9" s="17"/>
      <c r="BN9" s="17"/>
      <c r="BO9" s="30"/>
      <c r="BP9" s="7"/>
      <c r="BQ9" s="7"/>
      <c r="BR9" s="7"/>
      <c r="BS9" s="7"/>
      <c r="BT9" s="7"/>
      <c r="BU9" s="7"/>
      <c r="BV9" s="7"/>
      <c r="BW9" s="7">
        <v>5.8000000000000003E-2</v>
      </c>
      <c r="BX9" s="7" t="s">
        <v>16</v>
      </c>
    </row>
    <row r="10" spans="1:76">
      <c r="A10" s="7"/>
      <c r="B10" s="7"/>
      <c r="C10" s="7"/>
      <c r="D10" s="7"/>
      <c r="E10" s="7"/>
      <c r="F10" s="7"/>
      <c r="G10" s="29">
        <v>8</v>
      </c>
      <c r="H10" s="17" t="s">
        <v>20</v>
      </c>
      <c r="I10" s="17">
        <v>57.8</v>
      </c>
      <c r="J10" s="18">
        <v>1</v>
      </c>
      <c r="K10" s="17">
        <v>11.1</v>
      </c>
      <c r="L10" s="17">
        <v>2.2000000000000002</v>
      </c>
      <c r="M10" s="17">
        <v>1.6</v>
      </c>
      <c r="N10" s="17">
        <v>0.1</v>
      </c>
      <c r="O10" s="17">
        <v>0.7</v>
      </c>
      <c r="P10" s="17">
        <v>0.6</v>
      </c>
      <c r="Q10" s="17">
        <v>0.09</v>
      </c>
      <c r="R10" s="17">
        <v>0.34</v>
      </c>
      <c r="S10" s="17">
        <v>15</v>
      </c>
      <c r="T10" s="36"/>
      <c r="U10" s="16">
        <v>17460.784313725489</v>
      </c>
      <c r="V10" s="37"/>
      <c r="W10" s="17">
        <v>43.8</v>
      </c>
      <c r="X10" s="17">
        <v>9.8000000000000007</v>
      </c>
      <c r="Y10" s="17">
        <v>9.1999999999999993</v>
      </c>
      <c r="Z10" s="37"/>
      <c r="AA10" s="37"/>
      <c r="AB10" s="17">
        <v>7.1</v>
      </c>
      <c r="AC10" s="37"/>
      <c r="AD10" s="37"/>
      <c r="AE10" s="37"/>
      <c r="AF10" s="37"/>
      <c r="AG10" s="37"/>
      <c r="AH10" s="37"/>
      <c r="AI10" s="17">
        <v>139</v>
      </c>
      <c r="AJ10" s="17">
        <v>15.6</v>
      </c>
      <c r="AK10" s="17">
        <v>28.9</v>
      </c>
      <c r="AL10" s="30">
        <v>29</v>
      </c>
      <c r="AM10" s="42">
        <v>17</v>
      </c>
      <c r="AN10" s="16">
        <v>25</v>
      </c>
      <c r="AO10" s="17"/>
      <c r="AP10" s="16">
        <v>14</v>
      </c>
      <c r="AQ10" s="18">
        <v>3</v>
      </c>
      <c r="AR10" s="18">
        <v>4</v>
      </c>
      <c r="AS10" s="18"/>
      <c r="AT10" s="18"/>
      <c r="AU10" s="18">
        <v>1</v>
      </c>
      <c r="AV10" s="17"/>
      <c r="AW10" s="17"/>
      <c r="AX10" s="17"/>
      <c r="AY10" s="18">
        <v>1</v>
      </c>
      <c r="AZ10" s="17"/>
      <c r="BA10" s="31">
        <f t="shared" si="9"/>
        <v>46.321525885558586</v>
      </c>
      <c r="BB10" s="31">
        <f t="shared" si="10"/>
        <v>26.123301985370951</v>
      </c>
      <c r="BC10" s="43">
        <f t="shared" si="11"/>
        <v>26.187853878661521</v>
      </c>
      <c r="BD10" s="31">
        <f t="shared" si="12"/>
        <v>19.690576652601969</v>
      </c>
      <c r="BE10" s="31">
        <f t="shared" si="13"/>
        <v>12.987012987012987</v>
      </c>
      <c r="BF10" s="44">
        <f t="shared" si="14"/>
        <v>45.977011494252878</v>
      </c>
      <c r="BG10" s="43"/>
      <c r="BH10" s="31"/>
      <c r="BI10" s="44">
        <f t="shared" si="16"/>
        <v>4.032258064516129</v>
      </c>
      <c r="BJ10" s="44">
        <f t="shared" si="6"/>
        <v>0.75004390773165219</v>
      </c>
      <c r="BK10" s="44"/>
      <c r="BL10" s="44">
        <f t="shared" si="7"/>
        <v>11.487738419618529</v>
      </c>
      <c r="BM10" s="17"/>
      <c r="BN10" s="17"/>
      <c r="BO10" s="30"/>
      <c r="BP10" s="7"/>
      <c r="BQ10" s="7"/>
      <c r="BR10" s="7"/>
      <c r="BS10" s="7"/>
      <c r="BT10" s="7"/>
      <c r="BU10" s="7"/>
      <c r="BV10" s="7"/>
      <c r="BW10" s="7">
        <v>0.248</v>
      </c>
      <c r="BX10" s="7" t="s">
        <v>17</v>
      </c>
    </row>
    <row r="11" spans="1:76">
      <c r="A11" s="7"/>
      <c r="B11" s="7"/>
      <c r="C11" s="7"/>
      <c r="D11" s="7"/>
      <c r="E11" s="7"/>
      <c r="F11" s="7"/>
      <c r="G11" s="29">
        <v>9</v>
      </c>
      <c r="H11" s="17" t="s">
        <v>20</v>
      </c>
      <c r="I11" s="17">
        <v>32.700000000000003</v>
      </c>
      <c r="J11" s="17">
        <v>0.4</v>
      </c>
      <c r="K11" s="17">
        <v>4.3</v>
      </c>
      <c r="L11" s="17">
        <v>0.9</v>
      </c>
      <c r="M11" s="17">
        <v>20</v>
      </c>
      <c r="N11" s="17">
        <v>0.3</v>
      </c>
      <c r="O11" s="17">
        <v>0.1</v>
      </c>
      <c r="P11" s="17">
        <v>0.1</v>
      </c>
      <c r="Q11" s="17">
        <v>0.04</v>
      </c>
      <c r="R11" s="17">
        <v>0.25</v>
      </c>
      <c r="S11" s="17">
        <v>34.6</v>
      </c>
      <c r="T11" s="29"/>
      <c r="U11" s="16">
        <v>716.33986928104571</v>
      </c>
      <c r="V11" s="17"/>
      <c r="W11" s="17">
        <v>41.4</v>
      </c>
      <c r="X11" s="38">
        <v>1</v>
      </c>
      <c r="Y11" s="17">
        <v>4.3</v>
      </c>
      <c r="Z11" s="17"/>
      <c r="AA11" s="17"/>
      <c r="AB11" s="17">
        <v>116</v>
      </c>
      <c r="AC11" s="17"/>
      <c r="AD11" s="17"/>
      <c r="AE11" s="17"/>
      <c r="AF11" s="17"/>
      <c r="AG11" s="17"/>
      <c r="AH11" s="17"/>
      <c r="AI11" s="17">
        <v>90.8</v>
      </c>
      <c r="AJ11" s="17">
        <v>12.7</v>
      </c>
      <c r="AK11" s="17">
        <v>18.100000000000001</v>
      </c>
      <c r="AL11" s="30">
        <v>9.1999999999999993</v>
      </c>
      <c r="AM11" s="42">
        <v>11</v>
      </c>
      <c r="AN11" s="16">
        <v>16</v>
      </c>
      <c r="AO11" s="17"/>
      <c r="AP11" s="16">
        <v>3</v>
      </c>
      <c r="AQ11" s="18">
        <v>2</v>
      </c>
      <c r="AR11" s="18">
        <v>1</v>
      </c>
      <c r="AS11" s="18"/>
      <c r="AT11" s="18"/>
      <c r="AU11" s="18">
        <v>1</v>
      </c>
      <c r="AV11" s="17"/>
      <c r="AW11" s="17"/>
      <c r="AX11" s="17"/>
      <c r="AY11" s="18">
        <v>1</v>
      </c>
      <c r="AZ11" s="17"/>
      <c r="BA11" s="31">
        <f t="shared" si="9"/>
        <v>29.972752043596731</v>
      </c>
      <c r="BB11" s="31">
        <f t="shared" si="10"/>
        <v>16.718913270637408</v>
      </c>
      <c r="BC11" s="43">
        <f t="shared" si="11"/>
        <v>8.1110418641026545</v>
      </c>
      <c r="BD11" s="31">
        <f t="shared" si="12"/>
        <v>4.2194092827004219</v>
      </c>
      <c r="BE11" s="31">
        <f t="shared" si="13"/>
        <v>8.6580086580086579</v>
      </c>
      <c r="BF11" s="44">
        <f t="shared" si="14"/>
        <v>11.494252873563219</v>
      </c>
      <c r="BG11" s="43"/>
      <c r="BH11" s="31"/>
      <c r="BI11" s="44">
        <f t="shared" si="16"/>
        <v>4.032258064516129</v>
      </c>
      <c r="BJ11" s="44">
        <f t="shared" si="6"/>
        <v>1.0722755737403398</v>
      </c>
      <c r="BK11" s="44"/>
      <c r="BL11" s="44">
        <f t="shared" si="7"/>
        <v>7.4332425068119896</v>
      </c>
      <c r="BM11" s="17"/>
      <c r="BN11" s="17"/>
      <c r="BO11" s="30"/>
      <c r="BP11" s="7"/>
      <c r="BQ11" s="7"/>
      <c r="BR11" s="7"/>
      <c r="BS11" s="7"/>
      <c r="BT11" s="7">
        <v>-7.31</v>
      </c>
      <c r="BU11" s="7">
        <f t="shared" ref="BU11:BU14" si="19">30.706+BV11</f>
        <v>26.436</v>
      </c>
      <c r="BV11" s="7">
        <v>-4.2699999999999996</v>
      </c>
      <c r="BW11" s="7"/>
      <c r="BX11" s="7"/>
    </row>
    <row r="12" spans="1:76">
      <c r="A12" s="7"/>
      <c r="B12" s="7"/>
      <c r="C12" s="7"/>
      <c r="D12" s="7"/>
      <c r="E12" s="7"/>
      <c r="F12" s="7"/>
      <c r="G12" s="29">
        <v>10</v>
      </c>
      <c r="H12" s="17" t="s">
        <v>20</v>
      </c>
      <c r="I12" s="17">
        <v>29.7</v>
      </c>
      <c r="J12" s="17">
        <v>1.4</v>
      </c>
      <c r="K12" s="17">
        <v>12.2</v>
      </c>
      <c r="L12" s="17">
        <v>3</v>
      </c>
      <c r="M12" s="17">
        <v>21.9</v>
      </c>
      <c r="N12" s="17">
        <v>0.4</v>
      </c>
      <c r="O12" s="17">
        <v>0.8</v>
      </c>
      <c r="P12" s="17">
        <v>0.5</v>
      </c>
      <c r="Q12" s="17">
        <v>0.11</v>
      </c>
      <c r="R12" s="17">
        <v>0.35</v>
      </c>
      <c r="S12" s="17">
        <v>25.400000000000002</v>
      </c>
      <c r="T12" s="29"/>
      <c r="U12" s="16">
        <v>12894.117647058823</v>
      </c>
      <c r="V12" s="17"/>
      <c r="W12" s="17">
        <v>81.2</v>
      </c>
      <c r="X12" s="38">
        <v>1</v>
      </c>
      <c r="Y12" s="17">
        <v>17.100000000000001</v>
      </c>
      <c r="Z12" s="17"/>
      <c r="AA12" s="17"/>
      <c r="AB12" s="17">
        <v>240</v>
      </c>
      <c r="AC12" s="17"/>
      <c r="AD12" s="17"/>
      <c r="AE12" s="17"/>
      <c r="AF12" s="17"/>
      <c r="AG12" s="17"/>
      <c r="AH12" s="17"/>
      <c r="AI12" s="17">
        <v>97.1</v>
      </c>
      <c r="AJ12" s="17">
        <v>23.8</v>
      </c>
      <c r="AK12" s="17">
        <v>44.9</v>
      </c>
      <c r="AL12" s="30">
        <v>26.5</v>
      </c>
      <c r="AM12" s="42">
        <v>21</v>
      </c>
      <c r="AN12" s="16">
        <v>34</v>
      </c>
      <c r="AO12" s="17"/>
      <c r="AP12" s="16">
        <v>17</v>
      </c>
      <c r="AQ12" s="18">
        <v>3</v>
      </c>
      <c r="AR12" s="18">
        <v>3</v>
      </c>
      <c r="AS12" s="18"/>
      <c r="AT12" s="18">
        <v>1</v>
      </c>
      <c r="AU12" s="18">
        <v>2</v>
      </c>
      <c r="AV12" s="17"/>
      <c r="AW12" s="17"/>
      <c r="AX12" s="17"/>
      <c r="AY12" s="18">
        <v>2</v>
      </c>
      <c r="AZ12" s="17"/>
      <c r="BA12" s="31">
        <f t="shared" si="9"/>
        <v>57.220708446866489</v>
      </c>
      <c r="BB12" s="31">
        <f t="shared" si="10"/>
        <v>35.527690700104493</v>
      </c>
      <c r="BC12" s="43">
        <f t="shared" si="11"/>
        <v>31.981877631872656</v>
      </c>
      <c r="BD12" s="31">
        <f t="shared" si="12"/>
        <v>23.909985935302391</v>
      </c>
      <c r="BE12" s="31">
        <f t="shared" si="13"/>
        <v>12.987012987012987</v>
      </c>
      <c r="BF12" s="44">
        <f t="shared" si="14"/>
        <v>34.482758620689658</v>
      </c>
      <c r="BG12" s="43">
        <f t="shared" si="15"/>
        <v>24.902202458475038</v>
      </c>
      <c r="BH12" s="31">
        <f>AY12/BW$9</f>
        <v>34.482758620689651</v>
      </c>
      <c r="BI12" s="44">
        <f t="shared" si="16"/>
        <v>8.064516129032258</v>
      </c>
      <c r="BJ12" s="44">
        <f t="shared" si="6"/>
        <v>0.83049760696899577</v>
      </c>
      <c r="BK12" s="44">
        <f t="shared" si="17"/>
        <v>1.9174695893025773</v>
      </c>
      <c r="BL12" s="44">
        <f t="shared" si="7"/>
        <v>7.0953678474114446</v>
      </c>
      <c r="BM12" s="17"/>
      <c r="BN12" s="17"/>
      <c r="BO12" s="30"/>
      <c r="BP12" s="7"/>
      <c r="BQ12" s="7"/>
      <c r="BR12" s="7"/>
      <c r="BS12" s="7"/>
      <c r="BT12" s="7">
        <v>-5.6</v>
      </c>
      <c r="BU12" s="7">
        <f t="shared" si="19"/>
        <v>23.826000000000001</v>
      </c>
      <c r="BV12" s="7">
        <v>-6.88</v>
      </c>
      <c r="BW12" s="7"/>
      <c r="BX12" s="7"/>
    </row>
    <row r="13" spans="1:76">
      <c r="A13" s="7"/>
      <c r="B13" s="7"/>
      <c r="C13" s="7"/>
      <c r="D13" s="7"/>
      <c r="E13" s="7"/>
      <c r="F13" s="7"/>
      <c r="G13" s="29">
        <v>12</v>
      </c>
      <c r="H13" s="17" t="s">
        <v>20</v>
      </c>
      <c r="I13" s="17">
        <v>37.9</v>
      </c>
      <c r="J13" s="17">
        <v>12.7</v>
      </c>
      <c r="K13" s="17">
        <v>2.5</v>
      </c>
      <c r="L13" s="17">
        <v>0.6</v>
      </c>
      <c r="M13" s="17">
        <v>16.8</v>
      </c>
      <c r="N13" s="17">
        <v>0.4</v>
      </c>
      <c r="O13" s="17">
        <v>0.1</v>
      </c>
      <c r="P13" s="17">
        <v>0.1</v>
      </c>
      <c r="Q13" s="17">
        <v>0.06</v>
      </c>
      <c r="R13" s="17">
        <v>0.3</v>
      </c>
      <c r="S13" s="17">
        <v>22.5</v>
      </c>
      <c r="T13" s="29"/>
      <c r="U13" s="16">
        <v>2954.9019607843143</v>
      </c>
      <c r="V13" s="17"/>
      <c r="W13" s="17">
        <v>110</v>
      </c>
      <c r="X13" s="38">
        <v>1</v>
      </c>
      <c r="Y13" s="17">
        <v>82.4</v>
      </c>
      <c r="Z13" s="17"/>
      <c r="AA13" s="17"/>
      <c r="AB13" s="17">
        <v>295</v>
      </c>
      <c r="AC13" s="17"/>
      <c r="AD13" s="17"/>
      <c r="AE13" s="17"/>
      <c r="AF13" s="17"/>
      <c r="AG13" s="17"/>
      <c r="AH13" s="17"/>
      <c r="AI13" s="17">
        <v>85.5</v>
      </c>
      <c r="AJ13" s="17">
        <v>12.5</v>
      </c>
      <c r="AK13" s="17">
        <v>80.5</v>
      </c>
      <c r="AL13" s="30">
        <v>7.1</v>
      </c>
      <c r="AM13" s="42">
        <v>9</v>
      </c>
      <c r="AN13" s="16">
        <v>8</v>
      </c>
      <c r="AO13" s="17"/>
      <c r="AP13" s="16">
        <v>5</v>
      </c>
      <c r="AQ13" s="18">
        <v>1</v>
      </c>
      <c r="AR13" s="18">
        <v>1</v>
      </c>
      <c r="AS13" s="18"/>
      <c r="AT13" s="18"/>
      <c r="AU13" s="18">
        <v>1</v>
      </c>
      <c r="AV13" s="17"/>
      <c r="AW13" s="17"/>
      <c r="AX13" s="17"/>
      <c r="AY13" s="18">
        <v>1</v>
      </c>
      <c r="AZ13" s="17"/>
      <c r="BA13" s="31">
        <f t="shared" si="9"/>
        <v>24.52316076294278</v>
      </c>
      <c r="BB13" s="31">
        <f t="shared" si="10"/>
        <v>8.3594566353187041</v>
      </c>
      <c r="BC13" s="43">
        <f t="shared" si="11"/>
        <v>10.664137861032764</v>
      </c>
      <c r="BD13" s="31">
        <f t="shared" si="12"/>
        <v>7.0323488045007032</v>
      </c>
      <c r="BE13" s="31">
        <f t="shared" si="13"/>
        <v>4.329004329004329</v>
      </c>
      <c r="BF13" s="44">
        <f t="shared" si="14"/>
        <v>11.494252873563219</v>
      </c>
      <c r="BG13" s="17"/>
      <c r="BH13" s="17"/>
      <c r="BI13" s="44">
        <f t="shared" si="16"/>
        <v>4.032258064516129</v>
      </c>
      <c r="BJ13" s="44">
        <f t="shared" si="6"/>
        <v>0.51692430345650642</v>
      </c>
      <c r="BK13" s="44"/>
      <c r="BL13" s="44">
        <f t="shared" si="7"/>
        <v>6.0817438692098094</v>
      </c>
      <c r="BM13" s="17"/>
      <c r="BN13" s="17"/>
      <c r="BO13" s="30"/>
      <c r="BP13" s="7"/>
      <c r="BQ13" s="7"/>
      <c r="BR13" s="7"/>
      <c r="BS13" s="7"/>
      <c r="BT13" s="7">
        <v>-7.33</v>
      </c>
      <c r="BU13" s="7">
        <f t="shared" si="19"/>
        <v>23.625999999999998</v>
      </c>
      <c r="BV13" s="7">
        <v>-7.08</v>
      </c>
      <c r="BW13" s="7"/>
      <c r="BX13" s="7"/>
    </row>
    <row r="14" spans="1:76">
      <c r="A14" s="7"/>
      <c r="B14" s="7"/>
      <c r="C14" s="7"/>
      <c r="D14" s="7"/>
      <c r="E14" s="7"/>
      <c r="F14" s="7"/>
      <c r="G14" s="29">
        <v>13</v>
      </c>
      <c r="H14" s="17" t="s">
        <v>22</v>
      </c>
      <c r="I14" s="31">
        <v>1</v>
      </c>
      <c r="J14" s="31">
        <v>2</v>
      </c>
      <c r="K14" s="17">
        <v>11.3</v>
      </c>
      <c r="L14" s="17">
        <v>3.3</v>
      </c>
      <c r="M14" s="17">
        <v>43.7</v>
      </c>
      <c r="N14" s="17">
        <v>0.9</v>
      </c>
      <c r="O14" s="17">
        <v>0.4</v>
      </c>
      <c r="P14" s="17">
        <v>0.2</v>
      </c>
      <c r="Q14" s="17">
        <v>0.15</v>
      </c>
      <c r="R14" s="17">
        <v>0.25</v>
      </c>
      <c r="S14" s="17">
        <v>38</v>
      </c>
      <c r="T14" s="29"/>
      <c r="U14" s="16">
        <v>895.42483660130733</v>
      </c>
      <c r="V14" s="17"/>
      <c r="W14" s="17">
        <v>17</v>
      </c>
      <c r="X14" s="17">
        <v>65.099999999999994</v>
      </c>
      <c r="Y14" s="17">
        <v>9.8000000000000007</v>
      </c>
      <c r="Z14" s="17"/>
      <c r="AA14" s="17"/>
      <c r="AB14" s="17">
        <v>80</v>
      </c>
      <c r="AC14" s="17"/>
      <c r="AD14" s="17"/>
      <c r="AE14" s="17"/>
      <c r="AF14" s="17"/>
      <c r="AG14" s="17"/>
      <c r="AH14" s="17"/>
      <c r="AI14" s="17">
        <v>53.4</v>
      </c>
      <c r="AJ14" s="17">
        <v>17.5</v>
      </c>
      <c r="AK14" s="17">
        <v>16</v>
      </c>
      <c r="AL14" s="30">
        <v>23.9</v>
      </c>
      <c r="AM14" s="42">
        <v>15</v>
      </c>
      <c r="AN14" s="16">
        <v>24</v>
      </c>
      <c r="AO14" s="17"/>
      <c r="AP14" s="16">
        <v>12</v>
      </c>
      <c r="AQ14" s="18">
        <v>2</v>
      </c>
      <c r="AR14" s="18">
        <v>1</v>
      </c>
      <c r="AS14" s="18"/>
      <c r="AT14" s="18"/>
      <c r="AU14" s="18">
        <v>1</v>
      </c>
      <c r="AV14" s="17"/>
      <c r="AW14" s="17"/>
      <c r="AX14" s="17"/>
      <c r="AY14" s="18">
        <v>1</v>
      </c>
      <c r="AZ14" s="17"/>
      <c r="BA14" s="31">
        <f t="shared" si="9"/>
        <v>40.871934604904631</v>
      </c>
      <c r="BB14" s="31">
        <f t="shared" si="10"/>
        <v>25.078369905956112</v>
      </c>
      <c r="BC14" s="43">
        <f t="shared" si="11"/>
        <v>22.664674961942374</v>
      </c>
      <c r="BD14" s="31">
        <f t="shared" si="12"/>
        <v>16.877637130801688</v>
      </c>
      <c r="BE14" s="31">
        <f t="shared" si="13"/>
        <v>8.6580086580086579</v>
      </c>
      <c r="BF14" s="44">
        <f t="shared" si="14"/>
        <v>11.494252873563219</v>
      </c>
      <c r="BG14" s="17"/>
      <c r="BH14" s="17"/>
      <c r="BI14" s="44">
        <f t="shared" si="16"/>
        <v>4.032258064516129</v>
      </c>
      <c r="BJ14" s="44">
        <f t="shared" si="6"/>
        <v>0.82397106103021356</v>
      </c>
      <c r="BK14" s="44"/>
      <c r="BL14" s="44">
        <f t="shared" si="7"/>
        <v>10.136239782016348</v>
      </c>
      <c r="BM14" s="17"/>
      <c r="BN14" s="17"/>
      <c r="BO14" s="30"/>
      <c r="BP14" s="7"/>
      <c r="BQ14" s="7"/>
      <c r="BR14" s="7"/>
      <c r="BS14" s="7"/>
      <c r="BT14" s="17">
        <v>-5.99</v>
      </c>
      <c r="BU14" s="7">
        <f t="shared" si="19"/>
        <v>23.155999999999999</v>
      </c>
      <c r="BV14" s="17">
        <v>-7.55</v>
      </c>
      <c r="BW14" s="7"/>
      <c r="BX14" s="7"/>
    </row>
    <row r="15" spans="1:76">
      <c r="A15" s="7"/>
      <c r="B15" s="7"/>
      <c r="C15" s="7"/>
      <c r="D15" s="7"/>
      <c r="E15" s="7"/>
      <c r="F15" s="7"/>
      <c r="G15" s="32">
        <v>11</v>
      </c>
      <c r="H15" s="10" t="s">
        <v>21</v>
      </c>
      <c r="I15" s="19">
        <v>0.1</v>
      </c>
      <c r="J15" s="10">
        <v>6.2</v>
      </c>
      <c r="K15" s="10">
        <v>49.4</v>
      </c>
      <c r="L15" s="10">
        <v>15.5</v>
      </c>
      <c r="M15" s="10">
        <v>4.9000000000000004</v>
      </c>
      <c r="N15" s="10">
        <v>3</v>
      </c>
      <c r="O15" s="10">
        <v>2.2000000000000002</v>
      </c>
      <c r="P15" s="10">
        <v>0.6</v>
      </c>
      <c r="Q15" s="10">
        <v>0.65</v>
      </c>
      <c r="R15" s="10">
        <v>0.18</v>
      </c>
      <c r="S15" s="33">
        <v>23.200000000000003</v>
      </c>
      <c r="T15" s="32"/>
      <c r="U15" s="20">
        <v>268.62745098039215</v>
      </c>
      <c r="V15" s="10"/>
      <c r="W15" s="10">
        <v>84.5</v>
      </c>
      <c r="X15" s="10">
        <v>198</v>
      </c>
      <c r="Y15" s="10">
        <v>124</v>
      </c>
      <c r="Z15" s="10"/>
      <c r="AA15" s="10"/>
      <c r="AB15" s="10">
        <v>496</v>
      </c>
      <c r="AC15" s="10"/>
      <c r="AD15" s="10"/>
      <c r="AE15" s="10"/>
      <c r="AF15" s="10"/>
      <c r="AG15" s="10"/>
      <c r="AH15" s="10"/>
      <c r="AI15" s="10">
        <v>244</v>
      </c>
      <c r="AJ15" s="10">
        <v>23.3</v>
      </c>
      <c r="AK15" s="10">
        <v>229</v>
      </c>
      <c r="AL15" s="33">
        <v>110</v>
      </c>
      <c r="AM15" s="45">
        <v>7</v>
      </c>
      <c r="AN15" s="20">
        <v>54</v>
      </c>
      <c r="AO15" s="10"/>
      <c r="AP15" s="20">
        <v>27</v>
      </c>
      <c r="AQ15" s="21">
        <v>5</v>
      </c>
      <c r="AR15" s="21">
        <v>1</v>
      </c>
      <c r="AS15" s="21"/>
      <c r="AT15" s="21">
        <v>1</v>
      </c>
      <c r="AU15" s="21">
        <v>3</v>
      </c>
      <c r="AV15" s="10"/>
      <c r="AW15" s="10"/>
      <c r="AX15" s="10"/>
      <c r="AY15" s="21">
        <v>3</v>
      </c>
      <c r="AZ15" s="10"/>
      <c r="BA15" s="19">
        <f>AM15/BW$2</f>
        <v>19.073569482288828</v>
      </c>
      <c r="BB15" s="19">
        <f>AN15/BW$3</f>
        <v>56.426332288401255</v>
      </c>
      <c r="BC15" s="22">
        <f>EXP((LN(BA15)-LN(BD15))/3+LN(BD15))</f>
        <v>30.186083395355944</v>
      </c>
      <c r="BD15" s="19">
        <f>AP15/BW$5</f>
        <v>37.974683544303801</v>
      </c>
      <c r="BE15" s="19">
        <f>AQ15/BW$6</f>
        <v>21.645021645021643</v>
      </c>
      <c r="BF15" s="14">
        <f>AR15/BW$7</f>
        <v>11.494252873563219</v>
      </c>
      <c r="BG15" s="22">
        <f>EXP((LN(BE15)-LN(BH15))/3+LN(BH15))</f>
        <v>38.688466474408855</v>
      </c>
      <c r="BH15" s="19">
        <f>AY15/BW$9</f>
        <v>51.724137931034477</v>
      </c>
      <c r="BI15" s="14">
        <f>AY15/BW$10</f>
        <v>12.096774193548388</v>
      </c>
      <c r="BJ15" s="14">
        <f>BB15/((BA15*BC15)^0.5)</f>
        <v>2.3515945791712176</v>
      </c>
      <c r="BK15" s="14">
        <f>BF15/((BE15*BG15)^0.5)</f>
        <v>0.39720158913726439</v>
      </c>
      <c r="BL15" s="14">
        <f>BA15/BI15</f>
        <v>1.5767484105358764</v>
      </c>
      <c r="BM15" s="10"/>
      <c r="BN15" s="10"/>
      <c r="BO15" s="33"/>
      <c r="BP15" s="10"/>
      <c r="BQ15" s="10"/>
      <c r="BR15" s="10"/>
      <c r="BS15" s="10"/>
      <c r="BT15" s="10"/>
      <c r="BU15" s="10"/>
      <c r="BV15" s="10"/>
      <c r="BW15" s="10"/>
      <c r="BX15" s="10"/>
    </row>
    <row r="16" spans="1:76">
      <c r="A16" s="48" t="s">
        <v>1</v>
      </c>
    </row>
    <row r="17" spans="1:1">
      <c r="A17" s="23" t="s">
        <v>23</v>
      </c>
    </row>
    <row r="18" spans="1:1">
      <c r="A18" s="47" t="s">
        <v>81</v>
      </c>
    </row>
    <row r="19" spans="1:1">
      <c r="A19" s="47" t="s">
        <v>82</v>
      </c>
    </row>
  </sheetData>
  <hyperlinks>
    <hyperlink ref="BO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topLeftCell="A4" workbookViewId="0">
      <selection activeCell="N33" sqref="N33"/>
    </sheetView>
  </sheetViews>
  <sheetFormatPr defaultRowHeight="15"/>
  <sheetData>
    <row r="1" spans="1:5">
      <c r="A1" t="str">
        <f>Data!H1</f>
        <v>Lithology</v>
      </c>
      <c r="B1" t="str">
        <f>Data!L1</f>
        <v>AI203</v>
      </c>
      <c r="C1" t="str">
        <f>Data!BJ1</f>
        <v>Ce/Ce*</v>
      </c>
      <c r="D1" t="str">
        <f>Data!BK1</f>
        <v>Eu/Eu*</v>
      </c>
      <c r="E1" t="str">
        <f>Data!BL1</f>
        <v>LaN/YbN</v>
      </c>
    </row>
    <row r="2" spans="1:5">
      <c r="A2" t="str">
        <f>Data!H2</f>
        <v>oxide</v>
      </c>
      <c r="B2" s="1">
        <f>Data!L2</f>
        <v>1.9333333333333331</v>
      </c>
      <c r="C2" s="1">
        <f>Data!BJ2</f>
        <v>0.87738637531411579</v>
      </c>
      <c r="D2" s="1">
        <f>Data!BK2</f>
        <v>1.5918208230596465</v>
      </c>
      <c r="E2" s="1">
        <f>Data!BL2</f>
        <v>6.8057609964966925</v>
      </c>
    </row>
    <row r="3" spans="1:5">
      <c r="A3" t="str">
        <f>Data!H3</f>
        <v>FW</v>
      </c>
      <c r="B3" s="1">
        <f>Data!L3</f>
        <v>0.5</v>
      </c>
      <c r="C3" s="1"/>
      <c r="D3" s="1"/>
      <c r="E3" s="1">
        <f>Data!BL3</f>
        <v>0</v>
      </c>
    </row>
    <row r="4" spans="1:5">
      <c r="A4" t="str">
        <f>Data!H4</f>
        <v>FW</v>
      </c>
      <c r="B4" s="1">
        <f>Data!L4</f>
        <v>0.4</v>
      </c>
      <c r="C4" s="1">
        <f>Data!BJ4</f>
        <v>0.65772582925705891</v>
      </c>
      <c r="D4" s="1"/>
      <c r="E4" s="1">
        <f>Data!BL4</f>
        <v>10.81198910081744</v>
      </c>
    </row>
    <row r="5" spans="1:5">
      <c r="A5" t="str">
        <f>Data!H5</f>
        <v>ore</v>
      </c>
      <c r="B5" s="1">
        <f>Data!L5</f>
        <v>3</v>
      </c>
      <c r="C5" s="1">
        <f>Data!BJ5</f>
        <v>0.734168154778851</v>
      </c>
      <c r="D5" s="1">
        <f>Data!BK5</f>
        <v>0.63915652976752579</v>
      </c>
      <c r="E5" s="1">
        <f>Data!BL5</f>
        <v>4.7302452316076291</v>
      </c>
    </row>
    <row r="6" spans="1:5">
      <c r="A6" t="str">
        <f>Data!H6</f>
        <v>ore</v>
      </c>
      <c r="B6" s="1">
        <f>Data!L6</f>
        <v>3.5</v>
      </c>
      <c r="C6" s="1">
        <f>Data!BJ6</f>
        <v>1.3037008705315003</v>
      </c>
      <c r="D6" s="1"/>
      <c r="E6" s="1">
        <f>Data!BL6</f>
        <v>5.0681198910081742</v>
      </c>
    </row>
    <row r="7" spans="1:5">
      <c r="A7" t="str">
        <f>Data!H7</f>
        <v>ore</v>
      </c>
      <c r="B7" s="1">
        <f>Data!L7</f>
        <v>1.1000000000000001</v>
      </c>
      <c r="C7" s="1">
        <f>Data!BJ7</f>
        <v>0.84176343534090015</v>
      </c>
      <c r="D7" s="1"/>
      <c r="E7" s="1">
        <f>Data!BL7</f>
        <v>6.7574931880108986</v>
      </c>
    </row>
    <row r="8" spans="1:5">
      <c r="A8" t="str">
        <f>Data!H8</f>
        <v>ore</v>
      </c>
      <c r="B8" s="1">
        <f>Data!L8</f>
        <v>2.1</v>
      </c>
      <c r="C8" s="1">
        <f>Data!BJ8</f>
        <v>0.86455235259343977</v>
      </c>
      <c r="D8" s="1">
        <f>Data!BK8</f>
        <v>1.5888063565490576</v>
      </c>
      <c r="E8" s="1">
        <f>Data!BL8</f>
        <v>7.2079927338782923</v>
      </c>
    </row>
    <row r="9" spans="1:5">
      <c r="A9" t="str">
        <f>Data!H9</f>
        <v>ore</v>
      </c>
      <c r="B9" s="1">
        <f>Data!L9</f>
        <v>1</v>
      </c>
      <c r="C9" s="1">
        <f>Data!BJ9</f>
        <v>1.0085129381941569</v>
      </c>
      <c r="D9" s="1"/>
      <c r="E9" s="1">
        <f>Data!BL9</f>
        <v>8.1089918256130797</v>
      </c>
    </row>
    <row r="10" spans="1:5">
      <c r="A10" t="str">
        <f>Data!H10</f>
        <v>ore</v>
      </c>
      <c r="B10" s="1">
        <f>Data!L10</f>
        <v>2.2000000000000002</v>
      </c>
      <c r="C10" s="1">
        <f>Data!BJ10</f>
        <v>0.75004390773165219</v>
      </c>
      <c r="D10" s="1"/>
      <c r="E10" s="1">
        <f>Data!BL10</f>
        <v>11.487738419618529</v>
      </c>
    </row>
    <row r="11" spans="1:5">
      <c r="A11" t="str">
        <f>Data!H11</f>
        <v>ore</v>
      </c>
      <c r="B11" s="1">
        <f>Data!L11</f>
        <v>0.9</v>
      </c>
      <c r="C11" s="1">
        <f>Data!BJ11</f>
        <v>1.0722755737403398</v>
      </c>
      <c r="D11" s="1"/>
      <c r="E11" s="1">
        <f>Data!BL11</f>
        <v>7.4332425068119896</v>
      </c>
    </row>
    <row r="12" spans="1:5">
      <c r="A12" t="str">
        <f>Data!H12</f>
        <v>ore</v>
      </c>
      <c r="B12" s="1">
        <f>Data!L12</f>
        <v>3</v>
      </c>
      <c r="C12" s="1">
        <f>Data!BJ12</f>
        <v>0.83049760696899577</v>
      </c>
      <c r="D12" s="1">
        <f>Data!BK12</f>
        <v>1.9174695893025773</v>
      </c>
      <c r="E12" s="1">
        <f>Data!BL12</f>
        <v>7.0953678474114446</v>
      </c>
    </row>
    <row r="13" spans="1:5">
      <c r="A13" t="str">
        <f>Data!H13</f>
        <v>ore</v>
      </c>
      <c r="B13" s="1">
        <f>Data!L13</f>
        <v>0.6</v>
      </c>
      <c r="C13" s="1">
        <f>Data!BJ13</f>
        <v>0.51692430345650642</v>
      </c>
      <c r="D13" s="1"/>
      <c r="E13" s="1">
        <f>Data!BL13</f>
        <v>6.0817438692098094</v>
      </c>
    </row>
    <row r="14" spans="1:5">
      <c r="A14" t="str">
        <f>Data!H14</f>
        <v>HW</v>
      </c>
      <c r="B14" s="1">
        <f>Data!L14</f>
        <v>3.3</v>
      </c>
      <c r="C14" s="1">
        <f>Data!BJ14</f>
        <v>0.82397106103021356</v>
      </c>
      <c r="D14" s="1"/>
      <c r="E14" s="1">
        <f>Data!BL14</f>
        <v>10.136239782016348</v>
      </c>
    </row>
    <row r="15" spans="1:5">
      <c r="A15" t="str">
        <f>Data!H15</f>
        <v>fish beds</v>
      </c>
      <c r="B15" s="1">
        <f>Data!L15</f>
        <v>15.5</v>
      </c>
      <c r="C15" s="1">
        <f>Data!BJ15</f>
        <v>2.3515945791712176</v>
      </c>
      <c r="D15" s="1">
        <f>Data!BK15</f>
        <v>0.39720158913726439</v>
      </c>
      <c r="E15" s="1">
        <f>Data!BL15</f>
        <v>1.5767484105358764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UNIVERSITY OF CINCINNATI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Maynard</dc:creator>
  <cp:lastModifiedBy>maynarjb</cp:lastModifiedBy>
  <dcterms:created xsi:type="dcterms:W3CDTF">2010-01-24T20:12:56Z</dcterms:created>
  <dcterms:modified xsi:type="dcterms:W3CDTF">2011-02-17T15:22:40Z</dcterms:modified>
</cp:coreProperties>
</file>